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250\pg-production\QSSite\QS Post Contract\On going\QS_CYSA\06 Subcon\CYSA - Subcon VO\CYSA LA53 - Skim Coat (Facilities) (AZ Iron Builder) 02032020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7" i="1" l="1"/>
  <c r="F107" i="1" s="1"/>
  <c r="H107" i="1" s="1"/>
  <c r="D104" i="1"/>
  <c r="F104" i="1" s="1"/>
  <c r="H104" i="1" s="1"/>
  <c r="D103" i="1"/>
  <c r="F103" i="1" s="1"/>
  <c r="H103" i="1" s="1"/>
  <c r="D102" i="1"/>
  <c r="F102" i="1" s="1"/>
  <c r="H102" i="1" s="1"/>
  <c r="D101" i="1"/>
  <c r="F101" i="1" s="1"/>
  <c r="H101" i="1" s="1"/>
  <c r="D100" i="1"/>
  <c r="F100" i="1" s="1"/>
  <c r="H100" i="1" s="1"/>
  <c r="F99" i="1"/>
  <c r="H99" i="1" s="1"/>
  <c r="D99" i="1"/>
  <c r="D98" i="1"/>
  <c r="F98" i="1" s="1"/>
  <c r="H98" i="1" s="1"/>
  <c r="D97" i="1"/>
  <c r="F97" i="1" s="1"/>
  <c r="H97" i="1" s="1"/>
  <c r="D96" i="1"/>
  <c r="F96" i="1" s="1"/>
  <c r="H96" i="1" s="1"/>
  <c r="D92" i="1"/>
  <c r="F92" i="1" s="1"/>
  <c r="H92" i="1" s="1"/>
  <c r="F88" i="1"/>
  <c r="H88" i="1" s="1"/>
  <c r="D88" i="1"/>
  <c r="F87" i="1"/>
  <c r="H87" i="1" s="1"/>
  <c r="D87" i="1"/>
  <c r="D86" i="1"/>
  <c r="F86" i="1" s="1"/>
  <c r="H86" i="1" s="1"/>
  <c r="D85" i="1"/>
  <c r="F85" i="1" s="1"/>
  <c r="H85" i="1" s="1"/>
  <c r="D82" i="1"/>
  <c r="F82" i="1" s="1"/>
  <c r="H82" i="1" s="1"/>
  <c r="D81" i="1"/>
  <c r="F81" i="1" s="1"/>
  <c r="H81" i="1" s="1"/>
  <c r="D80" i="1"/>
  <c r="F80" i="1" s="1"/>
  <c r="H80" i="1" s="1"/>
  <c r="D79" i="1"/>
  <c r="F79" i="1" s="1"/>
  <c r="H79" i="1" s="1"/>
  <c r="F78" i="1"/>
  <c r="H78" i="1" s="1"/>
  <c r="D78" i="1"/>
  <c r="F77" i="1"/>
  <c r="H77" i="1" s="1"/>
  <c r="D77" i="1"/>
  <c r="D76" i="1"/>
  <c r="F76" i="1" s="1"/>
  <c r="H76" i="1" s="1"/>
  <c r="F75" i="1"/>
  <c r="H75" i="1" s="1"/>
  <c r="D75" i="1"/>
  <c r="F70" i="1"/>
  <c r="D70" i="1"/>
  <c r="D69" i="1"/>
  <c r="F69" i="1" s="1"/>
  <c r="D68" i="1"/>
  <c r="F68" i="1" s="1"/>
  <c r="F52" i="1"/>
  <c r="H52" i="1" s="1"/>
  <c r="F49" i="1"/>
  <c r="H49" i="1" s="1"/>
  <c r="F48" i="1"/>
  <c r="H48" i="1" s="1"/>
  <c r="F47" i="1"/>
  <c r="H47" i="1" s="1"/>
  <c r="F46" i="1"/>
  <c r="H46" i="1" s="1"/>
  <c r="F45" i="1"/>
  <c r="H45" i="1" s="1"/>
  <c r="F44" i="1"/>
  <c r="H44" i="1" s="1"/>
  <c r="H43" i="1"/>
  <c r="F43" i="1"/>
  <c r="F42" i="1"/>
  <c r="H42" i="1" s="1"/>
  <c r="F41" i="1"/>
  <c r="H41" i="1" s="1"/>
  <c r="F40" i="1"/>
  <c r="H40" i="1" s="1"/>
  <c r="H35" i="1"/>
  <c r="F35" i="1"/>
  <c r="F31" i="1"/>
  <c r="H31" i="1" s="1"/>
  <c r="F30" i="1"/>
  <c r="H30" i="1" s="1"/>
  <c r="F29" i="1"/>
  <c r="H29" i="1" s="1"/>
  <c r="H28" i="1"/>
  <c r="F28" i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H19" i="1"/>
  <c r="E19" i="1"/>
  <c r="H14" i="1"/>
  <c r="H13" i="1"/>
  <c r="H12" i="1"/>
  <c r="H61" i="1" l="1"/>
  <c r="H114" i="1" s="1"/>
  <c r="H111" i="1"/>
  <c r="H115" i="1" s="1"/>
  <c r="H117" i="1" l="1"/>
</calcChain>
</file>

<file path=xl/sharedStrings.xml><?xml version="1.0" encoding="utf-8"?>
<sst xmlns="http://schemas.openxmlformats.org/spreadsheetml/2006/main" count="190" uniqueCount="84">
  <si>
    <t xml:space="preserve">Project </t>
  </si>
  <si>
    <t xml:space="preserve">: TOP VALUE HOTEL ,SETIA ALAM </t>
  </si>
  <si>
    <t>Trade</t>
  </si>
  <si>
    <t xml:space="preserve">Mr Lawrence 019-983 8006 </t>
  </si>
  <si>
    <t>Item</t>
  </si>
  <si>
    <t>Description</t>
  </si>
  <si>
    <t>Unit</t>
  </si>
  <si>
    <t>QTY</t>
  </si>
  <si>
    <t>AZ Iron Builders Construction</t>
  </si>
  <si>
    <t>Rate</t>
  </si>
  <si>
    <t>Amount</t>
  </si>
  <si>
    <t>FACILITIES</t>
  </si>
  <si>
    <t>A</t>
  </si>
  <si>
    <t xml:space="preserve">EXTERNAL WALL FINISHES </t>
  </si>
  <si>
    <t/>
  </si>
  <si>
    <t xml:space="preserve">PLASTERWORK </t>
  </si>
  <si>
    <t xml:space="preserve">" Starken AAC " Skim coat sytem , trowelled smooth , applied strictly in accordance with the manufacturer's instruction including preparing and levelling substrate surface by grinnding or otherwise to receive the skim coating </t>
  </si>
  <si>
    <t>12mm thick to wall and column .</t>
  </si>
  <si>
    <t>m2</t>
  </si>
  <si>
    <t>Ditto , to side of balancing tank .</t>
  </si>
  <si>
    <t>Ditto , to sides and soffit of beam exceeding 3.50m B.N.E.5.00m High .</t>
  </si>
  <si>
    <t xml:space="preserve">INTERNAL WALL FINISHES </t>
  </si>
  <si>
    <t>5mm plainface to wall and column .</t>
  </si>
  <si>
    <t>Ditto , to rc lift core wall .</t>
  </si>
  <si>
    <t>Do , to rc low wall .</t>
  </si>
  <si>
    <t>Do , to isolated column .</t>
  </si>
  <si>
    <t>Do , to rc sheaar wall .</t>
  </si>
  <si>
    <t>Do , to rc wall .</t>
  </si>
  <si>
    <t>Do , to column on beam .</t>
  </si>
  <si>
    <t>B</t>
  </si>
  <si>
    <t xml:space="preserve">STAIRCASE FINISHES </t>
  </si>
  <si>
    <t xml:space="preserve">Sika brefill skim coat system trowelled smooth , applied strictly in accordance with the manufacturer's instructions , including preparing and levelling substrate surface by grinding or otherwise to receive the skim  coating </t>
  </si>
  <si>
    <t>3mm thick to sloping concrete soffit .</t>
  </si>
  <si>
    <t>Ditto , to soffit of landing slab .</t>
  </si>
  <si>
    <t>Do , to sides and soffit of landing beam .</t>
  </si>
  <si>
    <t>Do , to open stringer , 255mm wide extreme .</t>
  </si>
  <si>
    <t>m</t>
  </si>
  <si>
    <t>C</t>
  </si>
  <si>
    <t xml:space="preserve">CEILING FINISHES </t>
  </si>
  <si>
    <t xml:space="preserve">3mm thick to general surfaces , exceeding 5.00m but not exceeding 6.50m high </t>
  </si>
  <si>
    <t>D</t>
  </si>
  <si>
    <t xml:space="preserve">Plastering in cement and sand ( 1 : 6 ) with approved plasticiser applied in two coats , finish smooth with a wood trowel ( internally ) ( CLG-10 ) </t>
  </si>
  <si>
    <t>To back of house area exceeding 3.50m B.N.E.6.50m high .</t>
  </si>
  <si>
    <t>Do , To HR .</t>
  </si>
  <si>
    <t>Ditto , to AHU Room .</t>
  </si>
  <si>
    <t>Do , to AV Control room .</t>
  </si>
  <si>
    <t>Do , to Hot water plant room ..</t>
  </si>
  <si>
    <t>Do , to lift lobby and corridor .</t>
  </si>
  <si>
    <t>Do , to water tank area .</t>
  </si>
  <si>
    <t>Do , to janitor .</t>
  </si>
  <si>
    <t>Staircase press fan room .</t>
  </si>
  <si>
    <t>Do , to sides and soffit of beam exceeding 3.50m B.N.E.5.00m high .</t>
  </si>
  <si>
    <t xml:space="preserve">Others </t>
  </si>
  <si>
    <t>Installation Of Angle Beading .</t>
  </si>
  <si>
    <t xml:space="preserve">Summary </t>
  </si>
  <si>
    <r>
      <t xml:space="preserve">Total Amount </t>
    </r>
    <r>
      <rPr>
        <b/>
        <i/>
        <sz val="10"/>
        <rFont val="Times New Roman"/>
        <family val="1"/>
      </rPr>
      <t>(RM)</t>
    </r>
  </si>
  <si>
    <t>: Supply Labour and Tools for Skim Coat Works</t>
  </si>
  <si>
    <t xml:space="preserve">VO1 for Az Iron Builder </t>
  </si>
  <si>
    <t>Quotation 17022020</t>
  </si>
  <si>
    <t>Ng Suet Yee Workdone</t>
  </si>
  <si>
    <t>Remaining Qty extract from Ng Suet Yee</t>
  </si>
  <si>
    <t>Qty</t>
  </si>
  <si>
    <t>E</t>
  </si>
  <si>
    <t>Sub-total Amount (RM)</t>
  </si>
  <si>
    <t>BQ QTY (-10%)x 40%</t>
  </si>
  <si>
    <t>MPI Workdone</t>
  </si>
  <si>
    <t>Remaining Qty extract from MPI</t>
  </si>
  <si>
    <t xml:space="preserve">HOTEL TOWER </t>
  </si>
  <si>
    <t>Ditto , to side and soffit of beam not exceeding 3.50m high .</t>
  </si>
  <si>
    <t>Ditto , to ID Work .</t>
  </si>
  <si>
    <t>3mm thick to general surfaces , exceeding 5.00m but not exceeding 6.50m high .</t>
  </si>
  <si>
    <t>To HR exceeding 3.50m B.N.E.5.00m High .</t>
  </si>
  <si>
    <t>To Lift lobby and corridor exceeding 6.50m B.N.E.8.00m high .</t>
  </si>
  <si>
    <t>Dito , to corrdor exhaust fan room .</t>
  </si>
  <si>
    <t>Do, to corridor supply fan room .</t>
  </si>
  <si>
    <t>Do , to DCW room .</t>
  </si>
  <si>
    <t>Do , to HR Pump room .</t>
  </si>
  <si>
    <t>Do , to staircase press fan room .</t>
  </si>
  <si>
    <t>Do , to sides and soffit of beam exceeding 6.50m B.N.E.8.00m high .</t>
  </si>
  <si>
    <t>SKIM COATING (Supply and Apply)</t>
  </si>
  <si>
    <t>HOTEL TOWER</t>
  </si>
  <si>
    <t>Remarks :</t>
  </si>
  <si>
    <t>Facilities Floor = Extract remaining Qty from Ng Suet Yee contract (took out 12mm thick skim render as site using plastering)</t>
  </si>
  <si>
    <t>Hotel Floor = Extract remaining Qty from MPI contract (took out 12mm thick skim render as site using plastering) Qty x40% for level 19,20,21,22,23,24,25,26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</si>
</sst>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RM-43E]#,##0.00"/>
    <numFmt numFmtId="165" formatCode="_(* #,##0.00_);_(* \(#,##0.00\);_(* &quot;&quot;??_);_(@_)"/>
    <numFmt numFmtId="166" formatCode="_(* #,##0_);_(* \(#,##0\);_(* &quot;-&quot;??_);_(@_)"/>
    <numFmt numFmtId="168" formatCode="_-* #,##0_-;\-* #,##0_-;_-* &quot;-&quot;_-;_-@_-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Times New Roman"/>
      <family val="1"/>
    </font>
    <font>
      <sz val="10"/>
      <name val="Times New Roman"/>
      <family val="1"/>
    </font>
    <font>
      <sz val="10"/>
      <color theme="4"/>
      <name val="Times New Roman"/>
      <family val="1"/>
    </font>
    <font>
      <b/>
      <u/>
      <sz val="10"/>
      <name val="Times New Roman"/>
      <family val="1"/>
    </font>
    <font>
      <b/>
      <u/>
      <sz val="14"/>
      <name val="Times New Roman"/>
      <family val="1"/>
    </font>
    <font>
      <b/>
      <sz val="14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10"/>
      <name val="Times New Roman"/>
      <family val="1"/>
    </font>
    <font>
      <b/>
      <sz val="10"/>
      <color theme="4"/>
      <name val="Times New Roman"/>
      <family val="1"/>
    </font>
    <font>
      <b/>
      <u/>
      <sz val="16"/>
      <color rgb="FF0070C0"/>
      <name val="Times New Roman"/>
      <family val="1"/>
    </font>
    <font>
      <u/>
      <sz val="10"/>
      <name val="Times New Roman"/>
      <family val="1"/>
    </font>
    <font>
      <b/>
      <i/>
      <sz val="10"/>
      <name val="Times New Roman"/>
      <family val="1"/>
    </font>
    <font>
      <sz val="14"/>
      <color rgb="FF00B050"/>
      <name val="Times New Roman"/>
      <family val="1"/>
    </font>
    <font>
      <b/>
      <sz val="10"/>
      <color rgb="FF00B050"/>
      <name val="Times New Roman"/>
      <family val="1"/>
    </font>
    <font>
      <sz val="10"/>
      <color indexed="10"/>
      <name val="Times New Roman"/>
      <family val="1"/>
    </font>
    <font>
      <b/>
      <u/>
      <sz val="10"/>
      <color rgb="FFFF0000"/>
      <name val="Times New Roman"/>
      <family val="1"/>
    </font>
    <font>
      <sz val="10"/>
      <color rgb="FF00B050"/>
      <name val="Times New Roman"/>
      <family val="1"/>
    </font>
    <font>
      <sz val="16"/>
      <name val="Times New Roman"/>
      <family val="1"/>
    </font>
    <font>
      <sz val="16"/>
      <color theme="4"/>
      <name val="Times New Roman"/>
      <family val="1"/>
    </font>
    <font>
      <sz val="16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3">
    <xf numFmtId="0" fontId="0" fillId="0" borderId="0" xfId="0"/>
    <xf numFmtId="43" fontId="2" fillId="0" borderId="0" xfId="1" applyFont="1" applyFill="1" applyAlignment="1">
      <alignment horizontal="center" vertical="center"/>
    </xf>
    <xf numFmtId="43" fontId="14" fillId="0" borderId="0" xfId="1" applyFont="1" applyFill="1" applyAlignment="1">
      <alignment horizontal="center" vertical="center"/>
    </xf>
    <xf numFmtId="164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/>
    <xf numFmtId="0" fontId="4" fillId="0" borderId="0" xfId="0" applyFont="1" applyFill="1" applyAlignment="1"/>
    <xf numFmtId="0" fontId="5" fillId="0" borderId="0" xfId="0" applyFont="1" applyFill="1" applyBorder="1" applyAlignment="1">
      <alignment vertical="center"/>
    </xf>
    <xf numFmtId="0" fontId="5" fillId="0" borderId="0" xfId="0" applyNumberFormat="1" applyFont="1" applyFill="1" applyAlignment="1">
      <alignment vertical="center"/>
    </xf>
    <xf numFmtId="37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37" fontId="2" fillId="0" borderId="0" xfId="2" applyNumberFormat="1" applyFont="1" applyFill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43" fontId="14" fillId="2" borderId="0" xfId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9" fontId="8" fillId="0" borderId="0" xfId="0" applyNumberFormat="1" applyFont="1" applyFill="1" applyAlignment="1">
      <alignment horizontal="center" vertical="center"/>
    </xf>
    <xf numFmtId="43" fontId="9" fillId="0" borderId="0" xfId="1" applyFont="1" applyFill="1" applyAlignment="1">
      <alignment horizontal="center" vertical="center"/>
    </xf>
    <xf numFmtId="43" fontId="15" fillId="0" borderId="0" xfId="1" applyFont="1" applyFill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37" fontId="9" fillId="0" borderId="2" xfId="2" applyNumberFormat="1" applyFont="1" applyFill="1" applyBorder="1" applyAlignment="1">
      <alignment horizontal="center" vertical="center"/>
    </xf>
    <xf numFmtId="43" fontId="10" fillId="0" borderId="3" xfId="1" applyFont="1" applyFill="1" applyBorder="1" applyAlignment="1">
      <alignment horizontal="center" vertical="center" wrapText="1"/>
    </xf>
    <xf numFmtId="43" fontId="9" fillId="0" borderId="1" xfId="1" applyFont="1" applyFill="1" applyBorder="1" applyAlignment="1">
      <alignment horizontal="center" vertical="center"/>
    </xf>
    <xf numFmtId="43" fontId="15" fillId="0" borderId="1" xfId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3" fontId="10" fillId="0" borderId="5" xfId="1" applyFont="1" applyFill="1" applyBorder="1" applyAlignment="1">
      <alignment horizontal="center" vertical="center" wrapText="1"/>
    </xf>
    <xf numFmtId="43" fontId="15" fillId="0" borderId="4" xfId="1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right" vertical="top"/>
    </xf>
    <xf numFmtId="0" fontId="11" fillId="0" borderId="1" xfId="0" applyFont="1" applyFill="1" applyBorder="1" applyAlignment="1">
      <alignment horizontal="left" vertical="top"/>
    </xf>
    <xf numFmtId="37" fontId="3" fillId="0" borderId="2" xfId="2" applyNumberFormat="1" applyFont="1" applyFill="1" applyBorder="1" applyAlignment="1">
      <alignment horizontal="center" vertical="top"/>
    </xf>
    <xf numFmtId="166" fontId="9" fillId="0" borderId="6" xfId="1" applyNumberFormat="1" applyFont="1" applyFill="1" applyBorder="1" applyAlignment="1">
      <alignment horizontal="center" vertical="top"/>
    </xf>
    <xf numFmtId="43" fontId="9" fillId="0" borderId="1" xfId="1" applyFont="1" applyFill="1" applyBorder="1" applyAlignment="1">
      <alignment horizontal="center" vertical="top"/>
    </xf>
    <xf numFmtId="43" fontId="15" fillId="0" borderId="4" xfId="1" applyFont="1" applyFill="1" applyBorder="1" applyAlignment="1">
      <alignment horizontal="center" vertical="top"/>
    </xf>
    <xf numFmtId="164" fontId="9" fillId="0" borderId="15" xfId="0" applyNumberFormat="1" applyFont="1" applyBorder="1" applyAlignment="1">
      <alignment horizontal="center" vertical="center"/>
    </xf>
    <xf numFmtId="165" fontId="9" fillId="0" borderId="16" xfId="0" applyNumberFormat="1" applyFont="1" applyBorder="1" applyAlignment="1">
      <alignment horizontal="center" vertical="center"/>
    </xf>
    <xf numFmtId="0" fontId="9" fillId="0" borderId="0" xfId="0" applyFont="1" applyFill="1" applyAlignment="1">
      <alignment horizontal="center" vertical="top"/>
    </xf>
    <xf numFmtId="0" fontId="3" fillId="0" borderId="7" xfId="0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left" vertical="top"/>
    </xf>
    <xf numFmtId="37" fontId="3" fillId="0" borderId="8" xfId="2" applyNumberFormat="1" applyFont="1" applyFill="1" applyBorder="1" applyAlignment="1">
      <alignment horizontal="center" vertical="top"/>
    </xf>
    <xf numFmtId="168" fontId="4" fillId="0" borderId="9" xfId="1" applyNumberFormat="1" applyFont="1" applyFill="1" applyBorder="1" applyAlignment="1">
      <alignment horizontal="center" vertical="top"/>
    </xf>
    <xf numFmtId="43" fontId="9" fillId="0" borderId="7" xfId="1" applyFont="1" applyFill="1" applyBorder="1" applyAlignment="1">
      <alignment horizontal="center" vertical="top"/>
    </xf>
    <xf numFmtId="43" fontId="15" fillId="0" borderId="10" xfId="1" applyFont="1" applyFill="1" applyBorder="1" applyAlignment="1">
      <alignment horizontal="center" vertical="top"/>
    </xf>
    <xf numFmtId="164" fontId="9" fillId="0" borderId="17" xfId="0" applyNumberFormat="1" applyFont="1" applyFill="1" applyBorder="1" applyAlignment="1">
      <alignment horizontal="center" vertical="top"/>
    </xf>
    <xf numFmtId="0" fontId="9" fillId="0" borderId="18" xfId="0" applyFont="1" applyFill="1" applyBorder="1" applyAlignment="1">
      <alignment horizontal="center" vertical="top"/>
    </xf>
    <xf numFmtId="0" fontId="9" fillId="0" borderId="7" xfId="0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164" fontId="9" fillId="0" borderId="18" xfId="0" applyNumberFormat="1" applyFont="1" applyFill="1" applyBorder="1" applyAlignment="1">
      <alignment horizontal="center" vertical="top"/>
    </xf>
    <xf numFmtId="0" fontId="3" fillId="0" borderId="7" xfId="0" applyFont="1" applyFill="1" applyBorder="1" applyAlignment="1">
      <alignment horizontal="left" vertical="top"/>
    </xf>
    <xf numFmtId="0" fontId="3" fillId="0" borderId="10" xfId="0" applyFont="1" applyFill="1" applyBorder="1" applyAlignment="1">
      <alignment horizontal="center" vertical="top"/>
    </xf>
    <xf numFmtId="0" fontId="12" fillId="0" borderId="7" xfId="0" applyFont="1" applyFill="1" applyBorder="1" applyAlignment="1">
      <alignment horizontal="left" vertical="top" wrapText="1"/>
    </xf>
    <xf numFmtId="166" fontId="3" fillId="0" borderId="8" xfId="1" applyNumberFormat="1" applyFont="1" applyFill="1" applyBorder="1" applyAlignment="1">
      <alignment horizontal="left" vertical="top"/>
    </xf>
    <xf numFmtId="0" fontId="3" fillId="3" borderId="11" xfId="0" applyFont="1" applyFill="1" applyBorder="1" applyAlignment="1">
      <alignment horizontal="right" vertical="top"/>
    </xf>
    <xf numFmtId="0" fontId="3" fillId="3" borderId="12" xfId="0" applyFont="1" applyFill="1" applyBorder="1" applyAlignment="1">
      <alignment horizontal="right" vertical="top"/>
    </xf>
    <xf numFmtId="0" fontId="3" fillId="3" borderId="19" xfId="0" applyFont="1" applyFill="1" applyBorder="1" applyAlignment="1">
      <alignment horizontal="right" vertical="top"/>
    </xf>
    <xf numFmtId="164" fontId="9" fillId="3" borderId="19" xfId="0" applyNumberFormat="1" applyFont="1" applyFill="1" applyBorder="1" applyAlignment="1">
      <alignment horizontal="center" vertical="top"/>
    </xf>
    <xf numFmtId="0" fontId="9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37" fontId="9" fillId="0" borderId="22" xfId="2" applyNumberFormat="1" applyFont="1" applyFill="1" applyBorder="1" applyAlignment="1">
      <alignment horizontal="center" vertical="center"/>
    </xf>
    <xf numFmtId="43" fontId="10" fillId="0" borderId="23" xfId="1" applyFont="1" applyFill="1" applyBorder="1" applyAlignment="1">
      <alignment horizontal="center" vertical="center" wrapText="1"/>
    </xf>
    <xf numFmtId="43" fontId="9" fillId="0" borderId="21" xfId="1" applyFont="1" applyFill="1" applyBorder="1" applyAlignment="1">
      <alignment horizontal="center" vertical="center"/>
    </xf>
    <xf numFmtId="43" fontId="15" fillId="0" borderId="24" xfId="1" applyFont="1" applyFill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right" vertical="top"/>
    </xf>
    <xf numFmtId="0" fontId="3" fillId="0" borderId="28" xfId="0" applyFont="1" applyBorder="1" applyAlignment="1">
      <alignment horizontal="center" vertical="top"/>
    </xf>
    <xf numFmtId="0" fontId="5" fillId="0" borderId="7" xfId="0" applyFont="1" applyBorder="1" applyAlignment="1">
      <alignment horizontal="left" vertical="top"/>
    </xf>
    <xf numFmtId="37" fontId="3" fillId="0" borderId="8" xfId="2" applyNumberFormat="1" applyFont="1" applyBorder="1" applyAlignment="1">
      <alignment horizontal="center" vertical="top"/>
    </xf>
    <xf numFmtId="0" fontId="9" fillId="0" borderId="28" xfId="0" applyFont="1" applyBorder="1" applyAlignment="1">
      <alignment horizontal="center" vertical="top"/>
    </xf>
    <xf numFmtId="0" fontId="5" fillId="0" borderId="7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/>
    </xf>
    <xf numFmtId="0" fontId="5" fillId="4" borderId="7" xfId="0" applyFont="1" applyFill="1" applyBorder="1" applyAlignment="1">
      <alignment horizontal="left" vertical="top" wrapText="1"/>
    </xf>
    <xf numFmtId="0" fontId="17" fillId="2" borderId="29" xfId="0" applyFont="1" applyFill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3" fillId="0" borderId="28" xfId="0" applyFont="1" applyFill="1" applyBorder="1" applyAlignment="1">
      <alignment horizontal="center" vertical="top"/>
    </xf>
    <xf numFmtId="0" fontId="3" fillId="0" borderId="2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37" fontId="3" fillId="0" borderId="8" xfId="2" applyNumberFormat="1" applyFont="1" applyFill="1" applyBorder="1" applyAlignment="1">
      <alignment horizontal="center" vertical="center"/>
    </xf>
    <xf numFmtId="43" fontId="9" fillId="0" borderId="7" xfId="1" applyFont="1" applyFill="1" applyBorder="1" applyAlignment="1">
      <alignment horizontal="center" vertical="center"/>
    </xf>
    <xf numFmtId="43" fontId="15" fillId="0" borderId="10" xfId="1" applyFont="1" applyFill="1" applyBorder="1" applyAlignment="1">
      <alignment horizontal="center" vertical="center"/>
    </xf>
    <xf numFmtId="0" fontId="15" fillId="0" borderId="17" xfId="1" applyNumberFormat="1" applyFont="1" applyFill="1" applyBorder="1" applyAlignment="1">
      <alignment horizontal="center" vertical="center"/>
    </xf>
    <xf numFmtId="0" fontId="15" fillId="0" borderId="30" xfId="1" applyNumberFormat="1" applyFont="1" applyFill="1" applyBorder="1" applyAlignment="1">
      <alignment horizontal="center" vertical="center"/>
    </xf>
    <xf numFmtId="168" fontId="4" fillId="0" borderId="9" xfId="1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right" vertical="center"/>
    </xf>
    <xf numFmtId="37" fontId="3" fillId="0" borderId="31" xfId="2" applyNumberFormat="1" applyFont="1" applyFill="1" applyBorder="1" applyAlignment="1">
      <alignment horizontal="center" vertical="center"/>
    </xf>
    <xf numFmtId="168" fontId="4" fillId="0" borderId="32" xfId="1" applyNumberFormat="1" applyFont="1" applyFill="1" applyBorder="1" applyAlignment="1">
      <alignment horizontal="center"/>
    </xf>
    <xf numFmtId="0" fontId="3" fillId="0" borderId="11" xfId="0" applyFont="1" applyFill="1" applyBorder="1"/>
    <xf numFmtId="0" fontId="13" fillId="0" borderId="12" xfId="0" applyFont="1" applyFill="1" applyBorder="1" applyAlignment="1">
      <alignment horizontal="right"/>
    </xf>
    <xf numFmtId="0" fontId="9" fillId="0" borderId="12" xfId="0" applyFont="1" applyFill="1" applyBorder="1"/>
    <xf numFmtId="0" fontId="10" fillId="0" borderId="12" xfId="0" applyFont="1" applyFill="1" applyBorder="1"/>
    <xf numFmtId="43" fontId="3" fillId="0" borderId="33" xfId="1" applyFont="1" applyFill="1" applyBorder="1" applyAlignment="1">
      <alignment horizontal="center"/>
    </xf>
    <xf numFmtId="43" fontId="18" fillId="0" borderId="11" xfId="1" applyFont="1" applyFill="1" applyBorder="1" applyAlignment="1">
      <alignment horizontal="center"/>
    </xf>
    <xf numFmtId="0" fontId="18" fillId="0" borderId="34" xfId="1" applyNumberFormat="1" applyFont="1" applyFill="1" applyBorder="1" applyAlignment="1">
      <alignment horizontal="center"/>
    </xf>
    <xf numFmtId="0" fontId="4" fillId="0" borderId="0" xfId="0" applyFont="1" applyFill="1"/>
    <xf numFmtId="43" fontId="3" fillId="0" borderId="0" xfId="1" quotePrefix="1" applyFont="1" applyFill="1" applyAlignment="1">
      <alignment horizontal="center"/>
    </xf>
    <xf numFmtId="43" fontId="18" fillId="0" borderId="0" xfId="1" applyFont="1" applyFill="1" applyAlignment="1">
      <alignment horizontal="center"/>
    </xf>
    <xf numFmtId="164" fontId="3" fillId="0" borderId="0" xfId="0" applyNumberFormat="1" applyFont="1" applyFill="1"/>
    <xf numFmtId="0" fontId="19" fillId="0" borderId="0" xfId="0" applyFont="1" applyFill="1"/>
    <xf numFmtId="0" fontId="20" fillId="0" borderId="0" xfId="0" applyFont="1" applyFill="1"/>
    <xf numFmtId="43" fontId="19" fillId="0" borderId="0" xfId="1" applyFont="1" applyFill="1" applyAlignment="1">
      <alignment horizontal="center"/>
    </xf>
    <xf numFmtId="0" fontId="21" fillId="2" borderId="0" xfId="0" applyFont="1" applyFill="1"/>
    <xf numFmtId="0" fontId="19" fillId="2" borderId="0" xfId="0" applyFont="1" applyFill="1"/>
    <xf numFmtId="0" fontId="20" fillId="2" borderId="0" xfId="0" applyFont="1" applyFill="1"/>
    <xf numFmtId="43" fontId="19" fillId="2" borderId="0" xfId="1" quotePrefix="1" applyFont="1" applyFill="1" applyAlignment="1">
      <alignment horizontal="center"/>
    </xf>
    <xf numFmtId="43" fontId="18" fillId="2" borderId="0" xfId="1" applyFont="1" applyFill="1" applyAlignment="1">
      <alignment horizontal="center"/>
    </xf>
    <xf numFmtId="164" fontId="3" fillId="2" borderId="0" xfId="0" applyNumberFormat="1" applyFont="1" applyFill="1"/>
    <xf numFmtId="43" fontId="19" fillId="2" borderId="0" xfId="1" applyFont="1" applyFill="1" applyAlignment="1">
      <alignment horizontal="center"/>
    </xf>
    <xf numFmtId="43" fontId="3" fillId="0" borderId="0" xfId="1" applyFont="1" applyFill="1" applyAlignment="1">
      <alignment horizontal="center"/>
    </xf>
    <xf numFmtId="164" fontId="9" fillId="0" borderId="30" xfId="1" applyNumberFormat="1" applyFont="1" applyFill="1" applyBorder="1" applyAlignment="1">
      <alignment horizontal="center" vertical="center"/>
    </xf>
    <xf numFmtId="0" fontId="9" fillId="0" borderId="30" xfId="1" applyNumberFormat="1" applyFont="1" applyFill="1" applyBorder="1" applyAlignment="1">
      <alignment horizontal="center" vertical="center"/>
    </xf>
    <xf numFmtId="164" fontId="3" fillId="0" borderId="34" xfId="1" applyNumberFormat="1" applyFont="1" applyFill="1" applyBorder="1" applyAlignment="1">
      <alignment horizontal="center"/>
    </xf>
    <xf numFmtId="164" fontId="9" fillId="0" borderId="35" xfId="0" applyNumberFormat="1" applyFont="1" applyFill="1" applyBorder="1" applyAlignment="1">
      <alignment horizontal="center" vertical="top"/>
    </xf>
    <xf numFmtId="0" fontId="9" fillId="0" borderId="16" xfId="0" applyFont="1" applyFill="1" applyBorder="1" applyAlignment="1">
      <alignment horizontal="center" vertical="top"/>
    </xf>
  </cellXfs>
  <cellStyles count="3">
    <cellStyle name="Comma 2" xfId="1"/>
    <cellStyle name="Currency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93</xdr:row>
      <xdr:rowOff>19050</xdr:rowOff>
    </xdr:from>
    <xdr:to>
      <xdr:col>1</xdr:col>
      <xdr:colOff>3990975</xdr:colOff>
      <xdr:row>94</xdr:row>
      <xdr:rowOff>4142</xdr:rowOff>
    </xdr:to>
    <xdr:cxnSp macro="">
      <xdr:nvCxnSpPr>
        <xdr:cNvPr id="4" name="Straight Connector 3"/>
        <xdr:cNvCxnSpPr/>
      </xdr:nvCxnSpPr>
      <xdr:spPr>
        <a:xfrm flipV="1">
          <a:off x="600075" y="21240750"/>
          <a:ext cx="3981450" cy="318467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5"/>
  <sheetViews>
    <sheetView tabSelected="1" topLeftCell="A22" zoomScale="70" zoomScaleNormal="70" workbookViewId="0">
      <selection activeCell="F7" sqref="F7"/>
    </sheetView>
  </sheetViews>
  <sheetFormatPr defaultRowHeight="12.75" x14ac:dyDescent="0.2"/>
  <cols>
    <col min="1" max="1" width="8.85546875" style="5" bestFit="1" customWidth="1"/>
    <col min="2" max="2" width="60.140625" style="5" customWidth="1"/>
    <col min="3" max="3" width="9.140625" style="5" bestFit="1" customWidth="1"/>
    <col min="4" max="4" width="11.42578125" style="103" customWidth="1"/>
    <col min="5" max="5" width="35" style="117" customWidth="1"/>
    <col min="6" max="6" width="41.5703125" style="105" customWidth="1"/>
    <col min="7" max="7" width="21.85546875" style="106" customWidth="1"/>
    <col min="8" max="8" width="21.85546875" style="5" customWidth="1"/>
    <col min="9" max="256" width="9.140625" style="5"/>
    <col min="257" max="257" width="8.85546875" style="5" bestFit="1" customWidth="1"/>
    <col min="258" max="258" width="60.140625" style="5" customWidth="1"/>
    <col min="259" max="259" width="9.140625" style="5" bestFit="1" customWidth="1"/>
    <col min="260" max="260" width="11.42578125" style="5" customWidth="1"/>
    <col min="261" max="262" width="48" style="5" customWidth="1"/>
    <col min="263" max="264" width="29.85546875" style="5" customWidth="1"/>
    <col min="265" max="512" width="9.140625" style="5"/>
    <col min="513" max="513" width="8.85546875" style="5" bestFit="1" customWidth="1"/>
    <col min="514" max="514" width="60.140625" style="5" customWidth="1"/>
    <col min="515" max="515" width="9.140625" style="5" bestFit="1" customWidth="1"/>
    <col min="516" max="516" width="11.42578125" style="5" customWidth="1"/>
    <col min="517" max="518" width="48" style="5" customWidth="1"/>
    <col min="519" max="520" width="29.85546875" style="5" customWidth="1"/>
    <col min="521" max="768" width="9.140625" style="5"/>
    <col min="769" max="769" width="8.85546875" style="5" bestFit="1" customWidth="1"/>
    <col min="770" max="770" width="60.140625" style="5" customWidth="1"/>
    <col min="771" max="771" width="9.140625" style="5" bestFit="1" customWidth="1"/>
    <col min="772" max="772" width="11.42578125" style="5" customWidth="1"/>
    <col min="773" max="774" width="48" style="5" customWidth="1"/>
    <col min="775" max="776" width="29.85546875" style="5" customWidth="1"/>
    <col min="777" max="1024" width="9.140625" style="5"/>
    <col min="1025" max="1025" width="8.85546875" style="5" bestFit="1" customWidth="1"/>
    <col min="1026" max="1026" width="60.140625" style="5" customWidth="1"/>
    <col min="1027" max="1027" width="9.140625" style="5" bestFit="1" customWidth="1"/>
    <col min="1028" max="1028" width="11.42578125" style="5" customWidth="1"/>
    <col min="1029" max="1030" width="48" style="5" customWidth="1"/>
    <col min="1031" max="1032" width="29.85546875" style="5" customWidth="1"/>
    <col min="1033" max="1280" width="9.140625" style="5"/>
    <col min="1281" max="1281" width="8.85546875" style="5" bestFit="1" customWidth="1"/>
    <col min="1282" max="1282" width="60.140625" style="5" customWidth="1"/>
    <col min="1283" max="1283" width="9.140625" style="5" bestFit="1" customWidth="1"/>
    <col min="1284" max="1284" width="11.42578125" style="5" customWidth="1"/>
    <col min="1285" max="1286" width="48" style="5" customWidth="1"/>
    <col min="1287" max="1288" width="29.85546875" style="5" customWidth="1"/>
    <col min="1289" max="1536" width="9.140625" style="5"/>
    <col min="1537" max="1537" width="8.85546875" style="5" bestFit="1" customWidth="1"/>
    <col min="1538" max="1538" width="60.140625" style="5" customWidth="1"/>
    <col min="1539" max="1539" width="9.140625" style="5" bestFit="1" customWidth="1"/>
    <col min="1540" max="1540" width="11.42578125" style="5" customWidth="1"/>
    <col min="1541" max="1542" width="48" style="5" customWidth="1"/>
    <col min="1543" max="1544" width="29.85546875" style="5" customWidth="1"/>
    <col min="1545" max="1792" width="9.140625" style="5"/>
    <col min="1793" max="1793" width="8.85546875" style="5" bestFit="1" customWidth="1"/>
    <col min="1794" max="1794" width="60.140625" style="5" customWidth="1"/>
    <col min="1795" max="1795" width="9.140625" style="5" bestFit="1" customWidth="1"/>
    <col min="1796" max="1796" width="11.42578125" style="5" customWidth="1"/>
    <col min="1797" max="1798" width="48" style="5" customWidth="1"/>
    <col min="1799" max="1800" width="29.85546875" style="5" customWidth="1"/>
    <col min="1801" max="2048" width="9.140625" style="5"/>
    <col min="2049" max="2049" width="8.85546875" style="5" bestFit="1" customWidth="1"/>
    <col min="2050" max="2050" width="60.140625" style="5" customWidth="1"/>
    <col min="2051" max="2051" width="9.140625" style="5" bestFit="1" customWidth="1"/>
    <col min="2052" max="2052" width="11.42578125" style="5" customWidth="1"/>
    <col min="2053" max="2054" width="48" style="5" customWidth="1"/>
    <col min="2055" max="2056" width="29.85546875" style="5" customWidth="1"/>
    <col min="2057" max="2304" width="9.140625" style="5"/>
    <col min="2305" max="2305" width="8.85546875" style="5" bestFit="1" customWidth="1"/>
    <col min="2306" max="2306" width="60.140625" style="5" customWidth="1"/>
    <col min="2307" max="2307" width="9.140625" style="5" bestFit="1" customWidth="1"/>
    <col min="2308" max="2308" width="11.42578125" style="5" customWidth="1"/>
    <col min="2309" max="2310" width="48" style="5" customWidth="1"/>
    <col min="2311" max="2312" width="29.85546875" style="5" customWidth="1"/>
    <col min="2313" max="2560" width="9.140625" style="5"/>
    <col min="2561" max="2561" width="8.85546875" style="5" bestFit="1" customWidth="1"/>
    <col min="2562" max="2562" width="60.140625" style="5" customWidth="1"/>
    <col min="2563" max="2563" width="9.140625" style="5" bestFit="1" customWidth="1"/>
    <col min="2564" max="2564" width="11.42578125" style="5" customWidth="1"/>
    <col min="2565" max="2566" width="48" style="5" customWidth="1"/>
    <col min="2567" max="2568" width="29.85546875" style="5" customWidth="1"/>
    <col min="2569" max="2816" width="9.140625" style="5"/>
    <col min="2817" max="2817" width="8.85546875" style="5" bestFit="1" customWidth="1"/>
    <col min="2818" max="2818" width="60.140625" style="5" customWidth="1"/>
    <col min="2819" max="2819" width="9.140625" style="5" bestFit="1" customWidth="1"/>
    <col min="2820" max="2820" width="11.42578125" style="5" customWidth="1"/>
    <col min="2821" max="2822" width="48" style="5" customWidth="1"/>
    <col min="2823" max="2824" width="29.85546875" style="5" customWidth="1"/>
    <col min="2825" max="3072" width="9.140625" style="5"/>
    <col min="3073" max="3073" width="8.85546875" style="5" bestFit="1" customWidth="1"/>
    <col min="3074" max="3074" width="60.140625" style="5" customWidth="1"/>
    <col min="3075" max="3075" width="9.140625" style="5" bestFit="1" customWidth="1"/>
    <col min="3076" max="3076" width="11.42578125" style="5" customWidth="1"/>
    <col min="3077" max="3078" width="48" style="5" customWidth="1"/>
    <col min="3079" max="3080" width="29.85546875" style="5" customWidth="1"/>
    <col min="3081" max="3328" width="9.140625" style="5"/>
    <col min="3329" max="3329" width="8.85546875" style="5" bestFit="1" customWidth="1"/>
    <col min="3330" max="3330" width="60.140625" style="5" customWidth="1"/>
    <col min="3331" max="3331" width="9.140625" style="5" bestFit="1" customWidth="1"/>
    <col min="3332" max="3332" width="11.42578125" style="5" customWidth="1"/>
    <col min="3333" max="3334" width="48" style="5" customWidth="1"/>
    <col min="3335" max="3336" width="29.85546875" style="5" customWidth="1"/>
    <col min="3337" max="3584" width="9.140625" style="5"/>
    <col min="3585" max="3585" width="8.85546875" style="5" bestFit="1" customWidth="1"/>
    <col min="3586" max="3586" width="60.140625" style="5" customWidth="1"/>
    <col min="3587" max="3587" width="9.140625" style="5" bestFit="1" customWidth="1"/>
    <col min="3588" max="3588" width="11.42578125" style="5" customWidth="1"/>
    <col min="3589" max="3590" width="48" style="5" customWidth="1"/>
    <col min="3591" max="3592" width="29.85546875" style="5" customWidth="1"/>
    <col min="3593" max="3840" width="9.140625" style="5"/>
    <col min="3841" max="3841" width="8.85546875" style="5" bestFit="1" customWidth="1"/>
    <col min="3842" max="3842" width="60.140625" style="5" customWidth="1"/>
    <col min="3843" max="3843" width="9.140625" style="5" bestFit="1" customWidth="1"/>
    <col min="3844" max="3844" width="11.42578125" style="5" customWidth="1"/>
    <col min="3845" max="3846" width="48" style="5" customWidth="1"/>
    <col min="3847" max="3848" width="29.85546875" style="5" customWidth="1"/>
    <col min="3849" max="4096" width="9.140625" style="5"/>
    <col min="4097" max="4097" width="8.85546875" style="5" bestFit="1" customWidth="1"/>
    <col min="4098" max="4098" width="60.140625" style="5" customWidth="1"/>
    <col min="4099" max="4099" width="9.140625" style="5" bestFit="1" customWidth="1"/>
    <col min="4100" max="4100" width="11.42578125" style="5" customWidth="1"/>
    <col min="4101" max="4102" width="48" style="5" customWidth="1"/>
    <col min="4103" max="4104" width="29.85546875" style="5" customWidth="1"/>
    <col min="4105" max="4352" width="9.140625" style="5"/>
    <col min="4353" max="4353" width="8.85546875" style="5" bestFit="1" customWidth="1"/>
    <col min="4354" max="4354" width="60.140625" style="5" customWidth="1"/>
    <col min="4355" max="4355" width="9.140625" style="5" bestFit="1" customWidth="1"/>
    <col min="4356" max="4356" width="11.42578125" style="5" customWidth="1"/>
    <col min="4357" max="4358" width="48" style="5" customWidth="1"/>
    <col min="4359" max="4360" width="29.85546875" style="5" customWidth="1"/>
    <col min="4361" max="4608" width="9.140625" style="5"/>
    <col min="4609" max="4609" width="8.85546875" style="5" bestFit="1" customWidth="1"/>
    <col min="4610" max="4610" width="60.140625" style="5" customWidth="1"/>
    <col min="4611" max="4611" width="9.140625" style="5" bestFit="1" customWidth="1"/>
    <col min="4612" max="4612" width="11.42578125" style="5" customWidth="1"/>
    <col min="4613" max="4614" width="48" style="5" customWidth="1"/>
    <col min="4615" max="4616" width="29.85546875" style="5" customWidth="1"/>
    <col min="4617" max="4864" width="9.140625" style="5"/>
    <col min="4865" max="4865" width="8.85546875" style="5" bestFit="1" customWidth="1"/>
    <col min="4866" max="4866" width="60.140625" style="5" customWidth="1"/>
    <col min="4867" max="4867" width="9.140625" style="5" bestFit="1" customWidth="1"/>
    <col min="4868" max="4868" width="11.42578125" style="5" customWidth="1"/>
    <col min="4869" max="4870" width="48" style="5" customWidth="1"/>
    <col min="4871" max="4872" width="29.85546875" style="5" customWidth="1"/>
    <col min="4873" max="5120" width="9.140625" style="5"/>
    <col min="5121" max="5121" width="8.85546875" style="5" bestFit="1" customWidth="1"/>
    <col min="5122" max="5122" width="60.140625" style="5" customWidth="1"/>
    <col min="5123" max="5123" width="9.140625" style="5" bestFit="1" customWidth="1"/>
    <col min="5124" max="5124" width="11.42578125" style="5" customWidth="1"/>
    <col min="5125" max="5126" width="48" style="5" customWidth="1"/>
    <col min="5127" max="5128" width="29.85546875" style="5" customWidth="1"/>
    <col min="5129" max="5376" width="9.140625" style="5"/>
    <col min="5377" max="5377" width="8.85546875" style="5" bestFit="1" customWidth="1"/>
    <col min="5378" max="5378" width="60.140625" style="5" customWidth="1"/>
    <col min="5379" max="5379" width="9.140625" style="5" bestFit="1" customWidth="1"/>
    <col min="5380" max="5380" width="11.42578125" style="5" customWidth="1"/>
    <col min="5381" max="5382" width="48" style="5" customWidth="1"/>
    <col min="5383" max="5384" width="29.85546875" style="5" customWidth="1"/>
    <col min="5385" max="5632" width="9.140625" style="5"/>
    <col min="5633" max="5633" width="8.85546875" style="5" bestFit="1" customWidth="1"/>
    <col min="5634" max="5634" width="60.140625" style="5" customWidth="1"/>
    <col min="5635" max="5635" width="9.140625" style="5" bestFit="1" customWidth="1"/>
    <col min="5636" max="5636" width="11.42578125" style="5" customWidth="1"/>
    <col min="5637" max="5638" width="48" style="5" customWidth="1"/>
    <col min="5639" max="5640" width="29.85546875" style="5" customWidth="1"/>
    <col min="5641" max="5888" width="9.140625" style="5"/>
    <col min="5889" max="5889" width="8.85546875" style="5" bestFit="1" customWidth="1"/>
    <col min="5890" max="5890" width="60.140625" style="5" customWidth="1"/>
    <col min="5891" max="5891" width="9.140625" style="5" bestFit="1" customWidth="1"/>
    <col min="5892" max="5892" width="11.42578125" style="5" customWidth="1"/>
    <col min="5893" max="5894" width="48" style="5" customWidth="1"/>
    <col min="5895" max="5896" width="29.85546875" style="5" customWidth="1"/>
    <col min="5897" max="6144" width="9.140625" style="5"/>
    <col min="6145" max="6145" width="8.85546875" style="5" bestFit="1" customWidth="1"/>
    <col min="6146" max="6146" width="60.140625" style="5" customWidth="1"/>
    <col min="6147" max="6147" width="9.140625" style="5" bestFit="1" customWidth="1"/>
    <col min="6148" max="6148" width="11.42578125" style="5" customWidth="1"/>
    <col min="6149" max="6150" width="48" style="5" customWidth="1"/>
    <col min="6151" max="6152" width="29.85546875" style="5" customWidth="1"/>
    <col min="6153" max="6400" width="9.140625" style="5"/>
    <col min="6401" max="6401" width="8.85546875" style="5" bestFit="1" customWidth="1"/>
    <col min="6402" max="6402" width="60.140625" style="5" customWidth="1"/>
    <col min="6403" max="6403" width="9.140625" style="5" bestFit="1" customWidth="1"/>
    <col min="6404" max="6404" width="11.42578125" style="5" customWidth="1"/>
    <col min="6405" max="6406" width="48" style="5" customWidth="1"/>
    <col min="6407" max="6408" width="29.85546875" style="5" customWidth="1"/>
    <col min="6409" max="6656" width="9.140625" style="5"/>
    <col min="6657" max="6657" width="8.85546875" style="5" bestFit="1" customWidth="1"/>
    <col min="6658" max="6658" width="60.140625" style="5" customWidth="1"/>
    <col min="6659" max="6659" width="9.140625" style="5" bestFit="1" customWidth="1"/>
    <col min="6660" max="6660" width="11.42578125" style="5" customWidth="1"/>
    <col min="6661" max="6662" width="48" style="5" customWidth="1"/>
    <col min="6663" max="6664" width="29.85546875" style="5" customWidth="1"/>
    <col min="6665" max="6912" width="9.140625" style="5"/>
    <col min="6913" max="6913" width="8.85546875" style="5" bestFit="1" customWidth="1"/>
    <col min="6914" max="6914" width="60.140625" style="5" customWidth="1"/>
    <col min="6915" max="6915" width="9.140625" style="5" bestFit="1" customWidth="1"/>
    <col min="6916" max="6916" width="11.42578125" style="5" customWidth="1"/>
    <col min="6917" max="6918" width="48" style="5" customWidth="1"/>
    <col min="6919" max="6920" width="29.85546875" style="5" customWidth="1"/>
    <col min="6921" max="7168" width="9.140625" style="5"/>
    <col min="7169" max="7169" width="8.85546875" style="5" bestFit="1" customWidth="1"/>
    <col min="7170" max="7170" width="60.140625" style="5" customWidth="1"/>
    <col min="7171" max="7171" width="9.140625" style="5" bestFit="1" customWidth="1"/>
    <col min="7172" max="7172" width="11.42578125" style="5" customWidth="1"/>
    <col min="7173" max="7174" width="48" style="5" customWidth="1"/>
    <col min="7175" max="7176" width="29.85546875" style="5" customWidth="1"/>
    <col min="7177" max="7424" width="9.140625" style="5"/>
    <col min="7425" max="7425" width="8.85546875" style="5" bestFit="1" customWidth="1"/>
    <col min="7426" max="7426" width="60.140625" style="5" customWidth="1"/>
    <col min="7427" max="7427" width="9.140625" style="5" bestFit="1" customWidth="1"/>
    <col min="7428" max="7428" width="11.42578125" style="5" customWidth="1"/>
    <col min="7429" max="7430" width="48" style="5" customWidth="1"/>
    <col min="7431" max="7432" width="29.85546875" style="5" customWidth="1"/>
    <col min="7433" max="7680" width="9.140625" style="5"/>
    <col min="7681" max="7681" width="8.85546875" style="5" bestFit="1" customWidth="1"/>
    <col min="7682" max="7682" width="60.140625" style="5" customWidth="1"/>
    <col min="7683" max="7683" width="9.140625" style="5" bestFit="1" customWidth="1"/>
    <col min="7684" max="7684" width="11.42578125" style="5" customWidth="1"/>
    <col min="7685" max="7686" width="48" style="5" customWidth="1"/>
    <col min="7687" max="7688" width="29.85546875" style="5" customWidth="1"/>
    <col min="7689" max="7936" width="9.140625" style="5"/>
    <col min="7937" max="7937" width="8.85546875" style="5" bestFit="1" customWidth="1"/>
    <col min="7938" max="7938" width="60.140625" style="5" customWidth="1"/>
    <col min="7939" max="7939" width="9.140625" style="5" bestFit="1" customWidth="1"/>
    <col min="7940" max="7940" width="11.42578125" style="5" customWidth="1"/>
    <col min="7941" max="7942" width="48" style="5" customWidth="1"/>
    <col min="7943" max="7944" width="29.85546875" style="5" customWidth="1"/>
    <col min="7945" max="8192" width="9.140625" style="5"/>
    <col min="8193" max="8193" width="8.85546875" style="5" bestFit="1" customWidth="1"/>
    <col min="8194" max="8194" width="60.140625" style="5" customWidth="1"/>
    <col min="8195" max="8195" width="9.140625" style="5" bestFit="1" customWidth="1"/>
    <col min="8196" max="8196" width="11.42578125" style="5" customWidth="1"/>
    <col min="8197" max="8198" width="48" style="5" customWidth="1"/>
    <col min="8199" max="8200" width="29.85546875" style="5" customWidth="1"/>
    <col min="8201" max="8448" width="9.140625" style="5"/>
    <col min="8449" max="8449" width="8.85546875" style="5" bestFit="1" customWidth="1"/>
    <col min="8450" max="8450" width="60.140625" style="5" customWidth="1"/>
    <col min="8451" max="8451" width="9.140625" style="5" bestFit="1" customWidth="1"/>
    <col min="8452" max="8452" width="11.42578125" style="5" customWidth="1"/>
    <col min="8453" max="8454" width="48" style="5" customWidth="1"/>
    <col min="8455" max="8456" width="29.85546875" style="5" customWidth="1"/>
    <col min="8457" max="8704" width="9.140625" style="5"/>
    <col min="8705" max="8705" width="8.85546875" style="5" bestFit="1" customWidth="1"/>
    <col min="8706" max="8706" width="60.140625" style="5" customWidth="1"/>
    <col min="8707" max="8707" width="9.140625" style="5" bestFit="1" customWidth="1"/>
    <col min="8708" max="8708" width="11.42578125" style="5" customWidth="1"/>
    <col min="8709" max="8710" width="48" style="5" customWidth="1"/>
    <col min="8711" max="8712" width="29.85546875" style="5" customWidth="1"/>
    <col min="8713" max="8960" width="9.140625" style="5"/>
    <col min="8961" max="8961" width="8.85546875" style="5" bestFit="1" customWidth="1"/>
    <col min="8962" max="8962" width="60.140625" style="5" customWidth="1"/>
    <col min="8963" max="8963" width="9.140625" style="5" bestFit="1" customWidth="1"/>
    <col min="8964" max="8964" width="11.42578125" style="5" customWidth="1"/>
    <col min="8965" max="8966" width="48" style="5" customWidth="1"/>
    <col min="8967" max="8968" width="29.85546875" style="5" customWidth="1"/>
    <col min="8969" max="9216" width="9.140625" style="5"/>
    <col min="9217" max="9217" width="8.85546875" style="5" bestFit="1" customWidth="1"/>
    <col min="9218" max="9218" width="60.140625" style="5" customWidth="1"/>
    <col min="9219" max="9219" width="9.140625" style="5" bestFit="1" customWidth="1"/>
    <col min="9220" max="9220" width="11.42578125" style="5" customWidth="1"/>
    <col min="9221" max="9222" width="48" style="5" customWidth="1"/>
    <col min="9223" max="9224" width="29.85546875" style="5" customWidth="1"/>
    <col min="9225" max="9472" width="9.140625" style="5"/>
    <col min="9473" max="9473" width="8.85546875" style="5" bestFit="1" customWidth="1"/>
    <col min="9474" max="9474" width="60.140625" style="5" customWidth="1"/>
    <col min="9475" max="9475" width="9.140625" style="5" bestFit="1" customWidth="1"/>
    <col min="9476" max="9476" width="11.42578125" style="5" customWidth="1"/>
    <col min="9477" max="9478" width="48" style="5" customWidth="1"/>
    <col min="9479" max="9480" width="29.85546875" style="5" customWidth="1"/>
    <col min="9481" max="9728" width="9.140625" style="5"/>
    <col min="9729" max="9729" width="8.85546875" style="5" bestFit="1" customWidth="1"/>
    <col min="9730" max="9730" width="60.140625" style="5" customWidth="1"/>
    <col min="9731" max="9731" width="9.140625" style="5" bestFit="1" customWidth="1"/>
    <col min="9732" max="9732" width="11.42578125" style="5" customWidth="1"/>
    <col min="9733" max="9734" width="48" style="5" customWidth="1"/>
    <col min="9735" max="9736" width="29.85546875" style="5" customWidth="1"/>
    <col min="9737" max="9984" width="9.140625" style="5"/>
    <col min="9985" max="9985" width="8.85546875" style="5" bestFit="1" customWidth="1"/>
    <col min="9986" max="9986" width="60.140625" style="5" customWidth="1"/>
    <col min="9987" max="9987" width="9.140625" style="5" bestFit="1" customWidth="1"/>
    <col min="9988" max="9988" width="11.42578125" style="5" customWidth="1"/>
    <col min="9989" max="9990" width="48" style="5" customWidth="1"/>
    <col min="9991" max="9992" width="29.85546875" style="5" customWidth="1"/>
    <col min="9993" max="10240" width="9.140625" style="5"/>
    <col min="10241" max="10241" width="8.85546875" style="5" bestFit="1" customWidth="1"/>
    <col min="10242" max="10242" width="60.140625" style="5" customWidth="1"/>
    <col min="10243" max="10243" width="9.140625" style="5" bestFit="1" customWidth="1"/>
    <col min="10244" max="10244" width="11.42578125" style="5" customWidth="1"/>
    <col min="10245" max="10246" width="48" style="5" customWidth="1"/>
    <col min="10247" max="10248" width="29.85546875" style="5" customWidth="1"/>
    <col min="10249" max="10496" width="9.140625" style="5"/>
    <col min="10497" max="10497" width="8.85546875" style="5" bestFit="1" customWidth="1"/>
    <col min="10498" max="10498" width="60.140625" style="5" customWidth="1"/>
    <col min="10499" max="10499" width="9.140625" style="5" bestFit="1" customWidth="1"/>
    <col min="10500" max="10500" width="11.42578125" style="5" customWidth="1"/>
    <col min="10501" max="10502" width="48" style="5" customWidth="1"/>
    <col min="10503" max="10504" width="29.85546875" style="5" customWidth="1"/>
    <col min="10505" max="10752" width="9.140625" style="5"/>
    <col min="10753" max="10753" width="8.85546875" style="5" bestFit="1" customWidth="1"/>
    <col min="10754" max="10754" width="60.140625" style="5" customWidth="1"/>
    <col min="10755" max="10755" width="9.140625" style="5" bestFit="1" customWidth="1"/>
    <col min="10756" max="10756" width="11.42578125" style="5" customWidth="1"/>
    <col min="10757" max="10758" width="48" style="5" customWidth="1"/>
    <col min="10759" max="10760" width="29.85546875" style="5" customWidth="1"/>
    <col min="10761" max="11008" width="9.140625" style="5"/>
    <col min="11009" max="11009" width="8.85546875" style="5" bestFit="1" customWidth="1"/>
    <col min="11010" max="11010" width="60.140625" style="5" customWidth="1"/>
    <col min="11011" max="11011" width="9.140625" style="5" bestFit="1" customWidth="1"/>
    <col min="11012" max="11012" width="11.42578125" style="5" customWidth="1"/>
    <col min="11013" max="11014" width="48" style="5" customWidth="1"/>
    <col min="11015" max="11016" width="29.85546875" style="5" customWidth="1"/>
    <col min="11017" max="11264" width="9.140625" style="5"/>
    <col min="11265" max="11265" width="8.85546875" style="5" bestFit="1" customWidth="1"/>
    <col min="11266" max="11266" width="60.140625" style="5" customWidth="1"/>
    <col min="11267" max="11267" width="9.140625" style="5" bestFit="1" customWidth="1"/>
    <col min="11268" max="11268" width="11.42578125" style="5" customWidth="1"/>
    <col min="11269" max="11270" width="48" style="5" customWidth="1"/>
    <col min="11271" max="11272" width="29.85546875" style="5" customWidth="1"/>
    <col min="11273" max="11520" width="9.140625" style="5"/>
    <col min="11521" max="11521" width="8.85546875" style="5" bestFit="1" customWidth="1"/>
    <col min="11522" max="11522" width="60.140625" style="5" customWidth="1"/>
    <col min="11523" max="11523" width="9.140625" style="5" bestFit="1" customWidth="1"/>
    <col min="11524" max="11524" width="11.42578125" style="5" customWidth="1"/>
    <col min="11525" max="11526" width="48" style="5" customWidth="1"/>
    <col min="11527" max="11528" width="29.85546875" style="5" customWidth="1"/>
    <col min="11529" max="11776" width="9.140625" style="5"/>
    <col min="11777" max="11777" width="8.85546875" style="5" bestFit="1" customWidth="1"/>
    <col min="11778" max="11778" width="60.140625" style="5" customWidth="1"/>
    <col min="11779" max="11779" width="9.140625" style="5" bestFit="1" customWidth="1"/>
    <col min="11780" max="11780" width="11.42578125" style="5" customWidth="1"/>
    <col min="11781" max="11782" width="48" style="5" customWidth="1"/>
    <col min="11783" max="11784" width="29.85546875" style="5" customWidth="1"/>
    <col min="11785" max="12032" width="9.140625" style="5"/>
    <col min="12033" max="12033" width="8.85546875" style="5" bestFit="1" customWidth="1"/>
    <col min="12034" max="12034" width="60.140625" style="5" customWidth="1"/>
    <col min="12035" max="12035" width="9.140625" style="5" bestFit="1" customWidth="1"/>
    <col min="12036" max="12036" width="11.42578125" style="5" customWidth="1"/>
    <col min="12037" max="12038" width="48" style="5" customWidth="1"/>
    <col min="12039" max="12040" width="29.85546875" style="5" customWidth="1"/>
    <col min="12041" max="12288" width="9.140625" style="5"/>
    <col min="12289" max="12289" width="8.85546875" style="5" bestFit="1" customWidth="1"/>
    <col min="12290" max="12290" width="60.140625" style="5" customWidth="1"/>
    <col min="12291" max="12291" width="9.140625" style="5" bestFit="1" customWidth="1"/>
    <col min="12292" max="12292" width="11.42578125" style="5" customWidth="1"/>
    <col min="12293" max="12294" width="48" style="5" customWidth="1"/>
    <col min="12295" max="12296" width="29.85546875" style="5" customWidth="1"/>
    <col min="12297" max="12544" width="9.140625" style="5"/>
    <col min="12545" max="12545" width="8.85546875" style="5" bestFit="1" customWidth="1"/>
    <col min="12546" max="12546" width="60.140625" style="5" customWidth="1"/>
    <col min="12547" max="12547" width="9.140625" style="5" bestFit="1" customWidth="1"/>
    <col min="12548" max="12548" width="11.42578125" style="5" customWidth="1"/>
    <col min="12549" max="12550" width="48" style="5" customWidth="1"/>
    <col min="12551" max="12552" width="29.85546875" style="5" customWidth="1"/>
    <col min="12553" max="12800" width="9.140625" style="5"/>
    <col min="12801" max="12801" width="8.85546875" style="5" bestFit="1" customWidth="1"/>
    <col min="12802" max="12802" width="60.140625" style="5" customWidth="1"/>
    <col min="12803" max="12803" width="9.140625" style="5" bestFit="1" customWidth="1"/>
    <col min="12804" max="12804" width="11.42578125" style="5" customWidth="1"/>
    <col min="12805" max="12806" width="48" style="5" customWidth="1"/>
    <col min="12807" max="12808" width="29.85546875" style="5" customWidth="1"/>
    <col min="12809" max="13056" width="9.140625" style="5"/>
    <col min="13057" max="13057" width="8.85546875" style="5" bestFit="1" customWidth="1"/>
    <col min="13058" max="13058" width="60.140625" style="5" customWidth="1"/>
    <col min="13059" max="13059" width="9.140625" style="5" bestFit="1" customWidth="1"/>
    <col min="13060" max="13060" width="11.42578125" style="5" customWidth="1"/>
    <col min="13061" max="13062" width="48" style="5" customWidth="1"/>
    <col min="13063" max="13064" width="29.85546875" style="5" customWidth="1"/>
    <col min="13065" max="13312" width="9.140625" style="5"/>
    <col min="13313" max="13313" width="8.85546875" style="5" bestFit="1" customWidth="1"/>
    <col min="13314" max="13314" width="60.140625" style="5" customWidth="1"/>
    <col min="13315" max="13315" width="9.140625" style="5" bestFit="1" customWidth="1"/>
    <col min="13316" max="13316" width="11.42578125" style="5" customWidth="1"/>
    <col min="13317" max="13318" width="48" style="5" customWidth="1"/>
    <col min="13319" max="13320" width="29.85546875" style="5" customWidth="1"/>
    <col min="13321" max="13568" width="9.140625" style="5"/>
    <col min="13569" max="13569" width="8.85546875" style="5" bestFit="1" customWidth="1"/>
    <col min="13570" max="13570" width="60.140625" style="5" customWidth="1"/>
    <col min="13571" max="13571" width="9.140625" style="5" bestFit="1" customWidth="1"/>
    <col min="13572" max="13572" width="11.42578125" style="5" customWidth="1"/>
    <col min="13573" max="13574" width="48" style="5" customWidth="1"/>
    <col min="13575" max="13576" width="29.85546875" style="5" customWidth="1"/>
    <col min="13577" max="13824" width="9.140625" style="5"/>
    <col min="13825" max="13825" width="8.85546875" style="5" bestFit="1" customWidth="1"/>
    <col min="13826" max="13826" width="60.140625" style="5" customWidth="1"/>
    <col min="13827" max="13827" width="9.140625" style="5" bestFit="1" customWidth="1"/>
    <col min="13828" max="13828" width="11.42578125" style="5" customWidth="1"/>
    <col min="13829" max="13830" width="48" style="5" customWidth="1"/>
    <col min="13831" max="13832" width="29.85546875" style="5" customWidth="1"/>
    <col min="13833" max="14080" width="9.140625" style="5"/>
    <col min="14081" max="14081" width="8.85546875" style="5" bestFit="1" customWidth="1"/>
    <col min="14082" max="14082" width="60.140625" style="5" customWidth="1"/>
    <col min="14083" max="14083" width="9.140625" style="5" bestFit="1" customWidth="1"/>
    <col min="14084" max="14084" width="11.42578125" style="5" customWidth="1"/>
    <col min="14085" max="14086" width="48" style="5" customWidth="1"/>
    <col min="14087" max="14088" width="29.85546875" style="5" customWidth="1"/>
    <col min="14089" max="14336" width="9.140625" style="5"/>
    <col min="14337" max="14337" width="8.85546875" style="5" bestFit="1" customWidth="1"/>
    <col min="14338" max="14338" width="60.140625" style="5" customWidth="1"/>
    <col min="14339" max="14339" width="9.140625" style="5" bestFit="1" customWidth="1"/>
    <col min="14340" max="14340" width="11.42578125" style="5" customWidth="1"/>
    <col min="14341" max="14342" width="48" style="5" customWidth="1"/>
    <col min="14343" max="14344" width="29.85546875" style="5" customWidth="1"/>
    <col min="14345" max="14592" width="9.140625" style="5"/>
    <col min="14593" max="14593" width="8.85546875" style="5" bestFit="1" customWidth="1"/>
    <col min="14594" max="14594" width="60.140625" style="5" customWidth="1"/>
    <col min="14595" max="14595" width="9.140625" style="5" bestFit="1" customWidth="1"/>
    <col min="14596" max="14596" width="11.42578125" style="5" customWidth="1"/>
    <col min="14597" max="14598" width="48" style="5" customWidth="1"/>
    <col min="14599" max="14600" width="29.85546875" style="5" customWidth="1"/>
    <col min="14601" max="14848" width="9.140625" style="5"/>
    <col min="14849" max="14849" width="8.85546875" style="5" bestFit="1" customWidth="1"/>
    <col min="14850" max="14850" width="60.140625" style="5" customWidth="1"/>
    <col min="14851" max="14851" width="9.140625" style="5" bestFit="1" customWidth="1"/>
    <col min="14852" max="14852" width="11.42578125" style="5" customWidth="1"/>
    <col min="14853" max="14854" width="48" style="5" customWidth="1"/>
    <col min="14855" max="14856" width="29.85546875" style="5" customWidth="1"/>
    <col min="14857" max="15104" width="9.140625" style="5"/>
    <col min="15105" max="15105" width="8.85546875" style="5" bestFit="1" customWidth="1"/>
    <col min="15106" max="15106" width="60.140625" style="5" customWidth="1"/>
    <col min="15107" max="15107" width="9.140625" style="5" bestFit="1" customWidth="1"/>
    <col min="15108" max="15108" width="11.42578125" style="5" customWidth="1"/>
    <col min="15109" max="15110" width="48" style="5" customWidth="1"/>
    <col min="15111" max="15112" width="29.85546875" style="5" customWidth="1"/>
    <col min="15113" max="15360" width="9.140625" style="5"/>
    <col min="15361" max="15361" width="8.85546875" style="5" bestFit="1" customWidth="1"/>
    <col min="15362" max="15362" width="60.140625" style="5" customWidth="1"/>
    <col min="15363" max="15363" width="9.140625" style="5" bestFit="1" customWidth="1"/>
    <col min="15364" max="15364" width="11.42578125" style="5" customWidth="1"/>
    <col min="15365" max="15366" width="48" style="5" customWidth="1"/>
    <col min="15367" max="15368" width="29.85546875" style="5" customWidth="1"/>
    <col min="15369" max="15616" width="9.140625" style="5"/>
    <col min="15617" max="15617" width="8.85546875" style="5" bestFit="1" customWidth="1"/>
    <col min="15618" max="15618" width="60.140625" style="5" customWidth="1"/>
    <col min="15619" max="15619" width="9.140625" style="5" bestFit="1" customWidth="1"/>
    <col min="15620" max="15620" width="11.42578125" style="5" customWidth="1"/>
    <col min="15621" max="15622" width="48" style="5" customWidth="1"/>
    <col min="15623" max="15624" width="29.85546875" style="5" customWidth="1"/>
    <col min="15625" max="15872" width="9.140625" style="5"/>
    <col min="15873" max="15873" width="8.85546875" style="5" bestFit="1" customWidth="1"/>
    <col min="15874" max="15874" width="60.140625" style="5" customWidth="1"/>
    <col min="15875" max="15875" width="9.140625" style="5" bestFit="1" customWidth="1"/>
    <col min="15876" max="15876" width="11.42578125" style="5" customWidth="1"/>
    <col min="15877" max="15878" width="48" style="5" customWidth="1"/>
    <col min="15879" max="15880" width="29.85546875" style="5" customWidth="1"/>
    <col min="15881" max="16128" width="9.140625" style="5"/>
    <col min="16129" max="16129" width="8.85546875" style="5" bestFit="1" customWidth="1"/>
    <col min="16130" max="16130" width="60.140625" style="5" customWidth="1"/>
    <col min="16131" max="16131" width="9.140625" style="5" bestFit="1" customWidth="1"/>
    <col min="16132" max="16132" width="11.42578125" style="5" customWidth="1"/>
    <col min="16133" max="16134" width="48" style="5" customWidth="1"/>
    <col min="16135" max="16136" width="29.85546875" style="5" customWidth="1"/>
    <col min="16137" max="16384" width="9.140625" style="5"/>
  </cols>
  <sheetData>
    <row r="1" spans="1:8" s="4" customFormat="1" ht="15" customHeight="1" x14ac:dyDescent="0.2">
      <c r="A1" s="5"/>
      <c r="B1" s="5"/>
      <c r="C1" s="5"/>
      <c r="D1" s="6"/>
      <c r="E1" s="1"/>
      <c r="F1" s="2"/>
      <c r="G1" s="3"/>
    </row>
    <row r="2" spans="1:8" s="4" customFormat="1" ht="15" customHeight="1" x14ac:dyDescent="0.25">
      <c r="A2" s="7" t="s">
        <v>0</v>
      </c>
      <c r="B2" s="8" t="s">
        <v>1</v>
      </c>
      <c r="C2" s="9"/>
      <c r="D2" s="10"/>
      <c r="E2" s="1"/>
      <c r="F2" s="2"/>
      <c r="G2" s="3"/>
    </row>
    <row r="3" spans="1:8" s="4" customFormat="1" ht="15" customHeight="1" x14ac:dyDescent="0.25">
      <c r="A3" s="11" t="s">
        <v>2</v>
      </c>
      <c r="B3" s="8" t="s">
        <v>56</v>
      </c>
      <c r="C3" s="9"/>
      <c r="D3" s="10"/>
      <c r="E3" s="1"/>
      <c r="F3" s="2"/>
      <c r="G3" s="3"/>
    </row>
    <row r="4" spans="1:8" s="4" customFormat="1" ht="15" customHeight="1" x14ac:dyDescent="0.25">
      <c r="A4" s="12"/>
      <c r="B4" s="8"/>
      <c r="C4" s="13"/>
      <c r="D4" s="14"/>
      <c r="E4" s="1"/>
      <c r="F4" s="15" t="s">
        <v>57</v>
      </c>
      <c r="G4" s="15"/>
      <c r="H4" s="15"/>
    </row>
    <row r="5" spans="1:8" s="17" customFormat="1" ht="15" customHeight="1" x14ac:dyDescent="0.25">
      <c r="A5" s="16"/>
      <c r="C5" s="9"/>
      <c r="D5" s="18"/>
      <c r="E5" s="19"/>
      <c r="F5" s="20"/>
      <c r="G5" s="21" t="s">
        <v>58</v>
      </c>
      <c r="H5" s="21"/>
    </row>
    <row r="6" spans="1:8" s="17" customFormat="1" ht="15" customHeight="1" x14ac:dyDescent="0.25">
      <c r="A6" s="22" t="s">
        <v>4</v>
      </c>
      <c r="B6" s="22" t="s">
        <v>5</v>
      </c>
      <c r="C6" s="23" t="s">
        <v>6</v>
      </c>
      <c r="D6" s="24" t="s">
        <v>7</v>
      </c>
      <c r="E6" s="25" t="s">
        <v>59</v>
      </c>
      <c r="F6" s="26" t="s">
        <v>60</v>
      </c>
      <c r="G6" s="27" t="s">
        <v>3</v>
      </c>
      <c r="H6" s="28"/>
    </row>
    <row r="7" spans="1:8" s="33" customFormat="1" ht="13.5" customHeight="1" thickBot="1" x14ac:dyDescent="0.3">
      <c r="A7" s="22"/>
      <c r="B7" s="22"/>
      <c r="C7" s="23"/>
      <c r="D7" s="29"/>
      <c r="E7" s="25" t="s">
        <v>61</v>
      </c>
      <c r="F7" s="30" t="s">
        <v>61</v>
      </c>
      <c r="G7" s="31" t="s">
        <v>8</v>
      </c>
      <c r="H7" s="32"/>
    </row>
    <row r="8" spans="1:8" s="42" customFormat="1" ht="22.5" customHeight="1" x14ac:dyDescent="0.25">
      <c r="A8" s="34"/>
      <c r="B8" s="35" t="s">
        <v>11</v>
      </c>
      <c r="C8" s="36"/>
      <c r="D8" s="37"/>
      <c r="E8" s="38"/>
      <c r="F8" s="39"/>
      <c r="G8" s="40" t="s">
        <v>9</v>
      </c>
      <c r="H8" s="41" t="s">
        <v>10</v>
      </c>
    </row>
    <row r="9" spans="1:8" s="42" customFormat="1" ht="15" hidden="1" customHeight="1" x14ac:dyDescent="0.25">
      <c r="A9" s="43" t="s">
        <v>12</v>
      </c>
      <c r="B9" s="44" t="s">
        <v>13</v>
      </c>
      <c r="C9" s="45"/>
      <c r="D9" s="46" t="s">
        <v>14</v>
      </c>
      <c r="E9" s="47"/>
      <c r="F9" s="48"/>
      <c r="G9" s="49"/>
      <c r="H9" s="50"/>
    </row>
    <row r="10" spans="1:8" s="42" customFormat="1" ht="15" hidden="1" customHeight="1" x14ac:dyDescent="0.25">
      <c r="A10" s="51"/>
      <c r="B10" s="44" t="s">
        <v>15</v>
      </c>
      <c r="C10" s="45"/>
      <c r="D10" s="46"/>
      <c r="E10" s="47"/>
      <c r="F10" s="48"/>
      <c r="G10" s="49"/>
      <c r="H10" s="50"/>
    </row>
    <row r="11" spans="1:8" s="42" customFormat="1" ht="51" hidden="1" x14ac:dyDescent="0.25">
      <c r="A11" s="43"/>
      <c r="B11" s="52" t="s">
        <v>16</v>
      </c>
      <c r="C11" s="45"/>
      <c r="D11" s="46"/>
      <c r="E11" s="47"/>
      <c r="F11" s="48"/>
      <c r="G11" s="49"/>
      <c r="H11" s="50"/>
    </row>
    <row r="12" spans="1:8" s="42" customFormat="1" ht="15" hidden="1" customHeight="1" x14ac:dyDescent="0.25">
      <c r="A12" s="43">
        <v>1</v>
      </c>
      <c r="B12" s="53" t="s">
        <v>17</v>
      </c>
      <c r="C12" s="45" t="s">
        <v>18</v>
      </c>
      <c r="D12" s="46">
        <v>50.1</v>
      </c>
      <c r="E12" s="47">
        <v>50</v>
      </c>
      <c r="F12" s="48">
        <v>0</v>
      </c>
      <c r="G12" s="49">
        <v>20.04</v>
      </c>
      <c r="H12" s="54">
        <f>ROUND(G12*F12,2)</f>
        <v>0</v>
      </c>
    </row>
    <row r="13" spans="1:8" s="42" customFormat="1" ht="15" hidden="1" customHeight="1" x14ac:dyDescent="0.25">
      <c r="A13" s="43">
        <v>2</v>
      </c>
      <c r="B13" s="53" t="s">
        <v>19</v>
      </c>
      <c r="C13" s="45" t="s">
        <v>18</v>
      </c>
      <c r="D13" s="46">
        <v>32.4</v>
      </c>
      <c r="E13" s="47">
        <v>32</v>
      </c>
      <c r="F13" s="48">
        <v>0</v>
      </c>
      <c r="G13" s="49">
        <v>20.04</v>
      </c>
      <c r="H13" s="54">
        <f>ROUND(G13*F13,2)</f>
        <v>0</v>
      </c>
    </row>
    <row r="14" spans="1:8" s="42" customFormat="1" ht="15" hidden="1" customHeight="1" x14ac:dyDescent="0.25">
      <c r="A14" s="43">
        <v>3</v>
      </c>
      <c r="B14" s="55" t="s">
        <v>20</v>
      </c>
      <c r="C14" s="45" t="s">
        <v>18</v>
      </c>
      <c r="D14" s="46">
        <v>302.39999999999998</v>
      </c>
      <c r="E14" s="47">
        <v>302</v>
      </c>
      <c r="F14" s="48">
        <v>0</v>
      </c>
      <c r="G14" s="49">
        <v>20.04</v>
      </c>
      <c r="H14" s="54">
        <f>ROUND(G14*F14,2)</f>
        <v>0</v>
      </c>
    </row>
    <row r="15" spans="1:8" s="42" customFormat="1" x14ac:dyDescent="0.25">
      <c r="A15" s="43"/>
      <c r="B15" s="44"/>
      <c r="C15" s="45"/>
      <c r="D15" s="46"/>
      <c r="E15" s="47"/>
      <c r="F15" s="48"/>
      <c r="G15" s="49"/>
      <c r="H15" s="50"/>
    </row>
    <row r="16" spans="1:8" s="42" customFormat="1" ht="15" customHeight="1" x14ac:dyDescent="0.25">
      <c r="A16" s="43" t="s">
        <v>29</v>
      </c>
      <c r="B16" s="44" t="s">
        <v>21</v>
      </c>
      <c r="C16" s="45"/>
      <c r="D16" s="46"/>
      <c r="E16" s="47"/>
      <c r="F16" s="48"/>
      <c r="G16" s="49"/>
      <c r="H16" s="50"/>
    </row>
    <row r="17" spans="1:8" s="42" customFormat="1" ht="15" customHeight="1" x14ac:dyDescent="0.25">
      <c r="A17" s="51"/>
      <c r="B17" s="44" t="s">
        <v>15</v>
      </c>
      <c r="C17" s="45"/>
      <c r="D17" s="46"/>
      <c r="E17" s="47"/>
      <c r="F17" s="48"/>
      <c r="G17" s="49"/>
      <c r="H17" s="50"/>
    </row>
    <row r="18" spans="1:8" s="42" customFormat="1" ht="51" x14ac:dyDescent="0.25">
      <c r="A18" s="43"/>
      <c r="B18" s="52" t="s">
        <v>16</v>
      </c>
      <c r="C18" s="45"/>
      <c r="D18" s="46"/>
      <c r="E18" s="47"/>
      <c r="F18" s="48"/>
      <c r="G18" s="49"/>
      <c r="H18" s="50"/>
    </row>
    <row r="19" spans="1:8" s="42" customFormat="1" ht="15" customHeight="1" x14ac:dyDescent="0.25">
      <c r="A19" s="43">
        <v>5</v>
      </c>
      <c r="B19" s="55" t="s">
        <v>22</v>
      </c>
      <c r="C19" s="45" t="s">
        <v>18</v>
      </c>
      <c r="D19" s="46">
        <v>2747.4</v>
      </c>
      <c r="E19" s="47">
        <f>+D19</f>
        <v>2747.4</v>
      </c>
      <c r="F19" s="48">
        <v>0</v>
      </c>
      <c r="G19" s="49">
        <v>8.1</v>
      </c>
      <c r="H19" s="54">
        <f t="shared" ref="H19:H25" si="0">ROUND(G19*F19,2)</f>
        <v>0</v>
      </c>
    </row>
    <row r="20" spans="1:8" s="42" customFormat="1" ht="15" customHeight="1" x14ac:dyDescent="0.25">
      <c r="A20" s="43">
        <v>6</v>
      </c>
      <c r="B20" s="55" t="s">
        <v>23</v>
      </c>
      <c r="C20" s="45" t="s">
        <v>18</v>
      </c>
      <c r="D20" s="46">
        <v>621</v>
      </c>
      <c r="E20" s="47">
        <v>270</v>
      </c>
      <c r="F20" s="48">
        <f>+D20-E20</f>
        <v>351</v>
      </c>
      <c r="G20" s="49">
        <v>8.1</v>
      </c>
      <c r="H20" s="54">
        <f t="shared" si="0"/>
        <v>2843.1</v>
      </c>
    </row>
    <row r="21" spans="1:8" s="42" customFormat="1" ht="15" customHeight="1" x14ac:dyDescent="0.25">
      <c r="A21" s="51">
        <v>7</v>
      </c>
      <c r="B21" s="55" t="s">
        <v>24</v>
      </c>
      <c r="C21" s="45" t="s">
        <v>18</v>
      </c>
      <c r="D21" s="46">
        <v>34.5</v>
      </c>
      <c r="E21" s="47">
        <v>0</v>
      </c>
      <c r="F21" s="48">
        <f>+D21-E21</f>
        <v>34.5</v>
      </c>
      <c r="G21" s="49">
        <v>8.1</v>
      </c>
      <c r="H21" s="54">
        <f t="shared" si="0"/>
        <v>279.45</v>
      </c>
    </row>
    <row r="22" spans="1:8" s="42" customFormat="1" ht="15" customHeight="1" x14ac:dyDescent="0.25">
      <c r="A22" s="43">
        <v>8</v>
      </c>
      <c r="B22" s="53" t="s">
        <v>25</v>
      </c>
      <c r="C22" s="45" t="s">
        <v>18</v>
      </c>
      <c r="D22" s="46">
        <v>1036.2</v>
      </c>
      <c r="E22" s="47">
        <v>0</v>
      </c>
      <c r="F22" s="48">
        <f>+D22-E22</f>
        <v>1036.2</v>
      </c>
      <c r="G22" s="49">
        <v>8.1</v>
      </c>
      <c r="H22" s="54">
        <f t="shared" si="0"/>
        <v>8393.2199999999993</v>
      </c>
    </row>
    <row r="23" spans="1:8" s="42" customFormat="1" ht="15" customHeight="1" x14ac:dyDescent="0.25">
      <c r="A23" s="43">
        <v>9</v>
      </c>
      <c r="B23" s="55" t="s">
        <v>26</v>
      </c>
      <c r="C23" s="45" t="s">
        <v>18</v>
      </c>
      <c r="D23" s="46">
        <v>152.4</v>
      </c>
      <c r="E23" s="47">
        <v>0</v>
      </c>
      <c r="F23" s="48">
        <f>+D23-E23</f>
        <v>152.4</v>
      </c>
      <c r="G23" s="49">
        <v>8.1</v>
      </c>
      <c r="H23" s="54">
        <f t="shared" si="0"/>
        <v>1234.44</v>
      </c>
    </row>
    <row r="24" spans="1:8" s="42" customFormat="1" ht="15" customHeight="1" x14ac:dyDescent="0.25">
      <c r="A24" s="43">
        <v>10</v>
      </c>
      <c r="B24" s="55" t="s">
        <v>27</v>
      </c>
      <c r="C24" s="45" t="s">
        <v>18</v>
      </c>
      <c r="D24" s="46">
        <v>207.3</v>
      </c>
      <c r="E24" s="47">
        <v>0</v>
      </c>
      <c r="F24" s="48">
        <f>+D24-E24</f>
        <v>207.3</v>
      </c>
      <c r="G24" s="49">
        <v>8.1</v>
      </c>
      <c r="H24" s="54">
        <f t="shared" si="0"/>
        <v>1679.13</v>
      </c>
    </row>
    <row r="25" spans="1:8" s="42" customFormat="1" ht="15" customHeight="1" x14ac:dyDescent="0.25">
      <c r="A25" s="43">
        <v>11</v>
      </c>
      <c r="B25" s="55" t="s">
        <v>28</v>
      </c>
      <c r="C25" s="45" t="s">
        <v>18</v>
      </c>
      <c r="D25" s="46">
        <v>23.1</v>
      </c>
      <c r="E25" s="47">
        <v>0</v>
      </c>
      <c r="F25" s="48">
        <f>+D25-E25</f>
        <v>23.1</v>
      </c>
      <c r="G25" s="49">
        <v>8.1</v>
      </c>
      <c r="H25" s="54">
        <f t="shared" si="0"/>
        <v>187.11</v>
      </c>
    </row>
    <row r="26" spans="1:8" s="42" customFormat="1" ht="15" customHeight="1" x14ac:dyDescent="0.25">
      <c r="A26" s="51" t="s">
        <v>37</v>
      </c>
      <c r="B26" s="44" t="s">
        <v>30</v>
      </c>
      <c r="C26" s="45"/>
      <c r="D26" s="46"/>
      <c r="E26" s="47"/>
      <c r="F26" s="48"/>
      <c r="G26" s="49"/>
      <c r="H26" s="50"/>
    </row>
    <row r="27" spans="1:8" s="42" customFormat="1" ht="51" x14ac:dyDescent="0.25">
      <c r="A27" s="43"/>
      <c r="B27" s="52" t="s">
        <v>31</v>
      </c>
      <c r="C27" s="45"/>
      <c r="D27" s="46"/>
      <c r="E27" s="47"/>
      <c r="F27" s="48"/>
      <c r="G27" s="49"/>
      <c r="H27" s="50"/>
    </row>
    <row r="28" spans="1:8" s="42" customFormat="1" x14ac:dyDescent="0.25">
      <c r="A28" s="43">
        <v>1</v>
      </c>
      <c r="B28" s="53" t="s">
        <v>32</v>
      </c>
      <c r="C28" s="45" t="s">
        <v>18</v>
      </c>
      <c r="D28" s="46">
        <v>63.3</v>
      </c>
      <c r="E28" s="47">
        <v>0</v>
      </c>
      <c r="F28" s="48">
        <f>+D28-E28</f>
        <v>63.3</v>
      </c>
      <c r="G28" s="49">
        <v>6.1</v>
      </c>
      <c r="H28" s="54">
        <f t="shared" ref="H28:H31" si="1">ROUND(G28*F28,2)</f>
        <v>386.13</v>
      </c>
    </row>
    <row r="29" spans="1:8" s="42" customFormat="1" ht="15" customHeight="1" x14ac:dyDescent="0.25">
      <c r="A29" s="43">
        <v>2</v>
      </c>
      <c r="B29" s="55" t="s">
        <v>33</v>
      </c>
      <c r="C29" s="45" t="s">
        <v>18</v>
      </c>
      <c r="D29" s="46">
        <v>51.3</v>
      </c>
      <c r="E29" s="47">
        <v>0</v>
      </c>
      <c r="F29" s="48">
        <f>+D29-E29</f>
        <v>51.3</v>
      </c>
      <c r="G29" s="49">
        <v>6.1</v>
      </c>
      <c r="H29" s="54">
        <f t="shared" si="1"/>
        <v>312.93</v>
      </c>
    </row>
    <row r="30" spans="1:8" s="42" customFormat="1" ht="15" customHeight="1" x14ac:dyDescent="0.25">
      <c r="A30" s="43">
        <v>3</v>
      </c>
      <c r="B30" s="55" t="s">
        <v>34</v>
      </c>
      <c r="C30" s="45" t="s">
        <v>18</v>
      </c>
      <c r="D30" s="46">
        <v>55.8</v>
      </c>
      <c r="E30" s="47">
        <v>0</v>
      </c>
      <c r="F30" s="48">
        <f>+D30-E30</f>
        <v>55.8</v>
      </c>
      <c r="G30" s="49">
        <v>6.1</v>
      </c>
      <c r="H30" s="54">
        <f t="shared" si="1"/>
        <v>340.38</v>
      </c>
    </row>
    <row r="31" spans="1:8" s="42" customFormat="1" x14ac:dyDescent="0.25">
      <c r="A31" s="43">
        <v>4</v>
      </c>
      <c r="B31" s="55" t="s">
        <v>35</v>
      </c>
      <c r="C31" s="45" t="s">
        <v>36</v>
      </c>
      <c r="D31" s="46">
        <v>60.9</v>
      </c>
      <c r="E31" s="47">
        <v>0</v>
      </c>
      <c r="F31" s="48">
        <f>+D31-E31</f>
        <v>60.9</v>
      </c>
      <c r="G31" s="49">
        <v>6.1</v>
      </c>
      <c r="H31" s="54">
        <f t="shared" si="1"/>
        <v>371.49</v>
      </c>
    </row>
    <row r="32" spans="1:8" s="42" customFormat="1" x14ac:dyDescent="0.25">
      <c r="A32" s="43"/>
      <c r="B32" s="44"/>
      <c r="C32" s="45"/>
      <c r="D32" s="46"/>
      <c r="E32" s="47"/>
      <c r="F32" s="48"/>
      <c r="G32" s="49"/>
      <c r="H32" s="50"/>
    </row>
    <row r="33" spans="1:8" s="42" customFormat="1" ht="15" customHeight="1" x14ac:dyDescent="0.25">
      <c r="A33" s="43" t="s">
        <v>40</v>
      </c>
      <c r="B33" s="52" t="s">
        <v>38</v>
      </c>
      <c r="C33" s="45"/>
      <c r="D33" s="46"/>
      <c r="E33" s="47"/>
      <c r="F33" s="48"/>
      <c r="G33" s="49"/>
      <c r="H33" s="50"/>
    </row>
    <row r="34" spans="1:8" s="42" customFormat="1" ht="51" x14ac:dyDescent="0.25">
      <c r="A34" s="43"/>
      <c r="B34" s="52" t="s">
        <v>31</v>
      </c>
      <c r="C34" s="45"/>
      <c r="D34" s="46"/>
      <c r="E34" s="47"/>
      <c r="F34" s="48"/>
      <c r="G34" s="49"/>
      <c r="H34" s="50"/>
    </row>
    <row r="35" spans="1:8" s="42" customFormat="1" ht="25.5" x14ac:dyDescent="0.25">
      <c r="A35" s="43">
        <v>5</v>
      </c>
      <c r="B35" s="53" t="s">
        <v>39</v>
      </c>
      <c r="C35" s="45" t="s">
        <v>18</v>
      </c>
      <c r="D35" s="46">
        <v>595.5</v>
      </c>
      <c r="E35" s="47">
        <v>145.77000000000001</v>
      </c>
      <c r="F35" s="48">
        <f>+D35-E35</f>
        <v>449.73</v>
      </c>
      <c r="G35" s="49">
        <v>6.1</v>
      </c>
      <c r="H35" s="54">
        <f t="shared" ref="H35" si="2">ROUND(G35*F35,2)</f>
        <v>2743.35</v>
      </c>
    </row>
    <row r="36" spans="1:8" s="42" customFormat="1" x14ac:dyDescent="0.25">
      <c r="A36" s="43"/>
      <c r="B36" s="53"/>
      <c r="C36" s="45"/>
      <c r="D36" s="46"/>
      <c r="E36" s="47"/>
      <c r="F36" s="48"/>
      <c r="G36" s="49"/>
      <c r="H36" s="50"/>
    </row>
    <row r="37" spans="1:8" s="42" customFormat="1" ht="15" customHeight="1" x14ac:dyDescent="0.25">
      <c r="A37" s="43" t="s">
        <v>62</v>
      </c>
      <c r="B37" s="44" t="s">
        <v>38</v>
      </c>
      <c r="C37" s="45"/>
      <c r="D37" s="46"/>
      <c r="E37" s="47"/>
      <c r="F37" s="48"/>
      <c r="G37" s="49"/>
      <c r="H37" s="50"/>
    </row>
    <row r="38" spans="1:8" s="42" customFormat="1" ht="25.5" hidden="1" x14ac:dyDescent="0.25">
      <c r="A38" s="43"/>
      <c r="B38" s="52" t="s">
        <v>41</v>
      </c>
      <c r="C38" s="45"/>
      <c r="D38" s="46"/>
      <c r="E38" s="47"/>
      <c r="F38" s="48"/>
      <c r="G38" s="49"/>
      <c r="H38" s="50"/>
    </row>
    <row r="39" spans="1:8" s="42" customFormat="1" ht="51" x14ac:dyDescent="0.25">
      <c r="A39" s="56"/>
      <c r="B39" s="52" t="s">
        <v>31</v>
      </c>
      <c r="C39" s="45"/>
      <c r="D39" s="46"/>
      <c r="E39" s="47"/>
      <c r="F39" s="48"/>
      <c r="G39" s="49"/>
      <c r="H39" s="50"/>
    </row>
    <row r="40" spans="1:8" s="42" customFormat="1" ht="15" customHeight="1" x14ac:dyDescent="0.25">
      <c r="A40" s="43">
        <v>14</v>
      </c>
      <c r="B40" s="55" t="s">
        <v>42</v>
      </c>
      <c r="C40" s="45" t="s">
        <v>18</v>
      </c>
      <c r="D40" s="46">
        <v>96</v>
      </c>
      <c r="E40" s="47">
        <v>0</v>
      </c>
      <c r="F40" s="48">
        <f>+D40-E40</f>
        <v>96</v>
      </c>
      <c r="G40" s="49">
        <v>6.1</v>
      </c>
      <c r="H40" s="54">
        <f t="shared" ref="H40:H49" si="3">ROUND(G40*F40,2)</f>
        <v>585.6</v>
      </c>
    </row>
    <row r="41" spans="1:8" s="42" customFormat="1" ht="15" customHeight="1" x14ac:dyDescent="0.25">
      <c r="A41" s="43">
        <v>15</v>
      </c>
      <c r="B41" s="55" t="s">
        <v>43</v>
      </c>
      <c r="C41" s="45" t="s">
        <v>18</v>
      </c>
      <c r="D41" s="46">
        <v>27</v>
      </c>
      <c r="E41" s="47">
        <v>0</v>
      </c>
      <c r="F41" s="48">
        <f>+D41-E41</f>
        <v>27</v>
      </c>
      <c r="G41" s="49">
        <v>6.1</v>
      </c>
      <c r="H41" s="54">
        <f t="shared" si="3"/>
        <v>164.7</v>
      </c>
    </row>
    <row r="42" spans="1:8" s="42" customFormat="1" ht="15" customHeight="1" x14ac:dyDescent="0.25">
      <c r="A42" s="43">
        <v>16</v>
      </c>
      <c r="B42" s="55" t="s">
        <v>44</v>
      </c>
      <c r="C42" s="45" t="s">
        <v>18</v>
      </c>
      <c r="D42" s="46">
        <v>101.4</v>
      </c>
      <c r="E42" s="47">
        <v>0</v>
      </c>
      <c r="F42" s="48">
        <f>+D42-E42</f>
        <v>101.4</v>
      </c>
      <c r="G42" s="49">
        <v>6.1</v>
      </c>
      <c r="H42" s="54">
        <f t="shared" si="3"/>
        <v>618.54</v>
      </c>
    </row>
    <row r="43" spans="1:8" s="42" customFormat="1" ht="15" customHeight="1" x14ac:dyDescent="0.25">
      <c r="A43" s="43">
        <v>17</v>
      </c>
      <c r="B43" s="55" t="s">
        <v>45</v>
      </c>
      <c r="C43" s="45" t="s">
        <v>18</v>
      </c>
      <c r="D43" s="46">
        <v>6.9</v>
      </c>
      <c r="E43" s="47">
        <v>0</v>
      </c>
      <c r="F43" s="48">
        <f>+D43-E43</f>
        <v>6.9</v>
      </c>
      <c r="G43" s="49">
        <v>6.1</v>
      </c>
      <c r="H43" s="54">
        <f t="shared" si="3"/>
        <v>42.09</v>
      </c>
    </row>
    <row r="44" spans="1:8" s="42" customFormat="1" ht="15" customHeight="1" x14ac:dyDescent="0.25">
      <c r="A44" s="43">
        <v>18</v>
      </c>
      <c r="B44" s="55" t="s">
        <v>46</v>
      </c>
      <c r="C44" s="45" t="s">
        <v>18</v>
      </c>
      <c r="D44" s="46">
        <v>82.8</v>
      </c>
      <c r="E44" s="47">
        <v>0</v>
      </c>
      <c r="F44" s="48">
        <f>+D44-E44</f>
        <v>82.8</v>
      </c>
      <c r="G44" s="49">
        <v>6.1</v>
      </c>
      <c r="H44" s="54">
        <f t="shared" si="3"/>
        <v>505.08</v>
      </c>
    </row>
    <row r="45" spans="1:8" s="42" customFormat="1" ht="15" customHeight="1" x14ac:dyDescent="0.25">
      <c r="A45" s="43">
        <v>19</v>
      </c>
      <c r="B45" s="55" t="s">
        <v>47</v>
      </c>
      <c r="C45" s="45" t="s">
        <v>18</v>
      </c>
      <c r="D45" s="46">
        <v>132.9</v>
      </c>
      <c r="E45" s="47">
        <v>0</v>
      </c>
      <c r="F45" s="48">
        <f>+D45-E45</f>
        <v>132.9</v>
      </c>
      <c r="G45" s="49">
        <v>6.1</v>
      </c>
      <c r="H45" s="54">
        <f t="shared" si="3"/>
        <v>810.69</v>
      </c>
    </row>
    <row r="46" spans="1:8" s="42" customFormat="1" ht="15" customHeight="1" x14ac:dyDescent="0.25">
      <c r="A46" s="43">
        <v>20</v>
      </c>
      <c r="B46" s="55" t="s">
        <v>48</v>
      </c>
      <c r="C46" s="45" t="s">
        <v>18</v>
      </c>
      <c r="D46" s="46">
        <v>143.1</v>
      </c>
      <c r="E46" s="47">
        <v>0</v>
      </c>
      <c r="F46" s="48">
        <f>+D46-E46</f>
        <v>143.1</v>
      </c>
      <c r="G46" s="49">
        <v>6.1</v>
      </c>
      <c r="H46" s="54">
        <f t="shared" si="3"/>
        <v>872.91</v>
      </c>
    </row>
    <row r="47" spans="1:8" s="42" customFormat="1" ht="15" customHeight="1" x14ac:dyDescent="0.25">
      <c r="A47" s="43">
        <v>21</v>
      </c>
      <c r="B47" s="55" t="s">
        <v>49</v>
      </c>
      <c r="C47" s="45" t="s">
        <v>18</v>
      </c>
      <c r="D47" s="46">
        <v>0.9</v>
      </c>
      <c r="E47" s="47">
        <v>0</v>
      </c>
      <c r="F47" s="48">
        <f>+D47-E47</f>
        <v>0.9</v>
      </c>
      <c r="G47" s="49">
        <v>6.1</v>
      </c>
      <c r="H47" s="54">
        <f t="shared" si="3"/>
        <v>5.49</v>
      </c>
    </row>
    <row r="48" spans="1:8" s="42" customFormat="1" ht="15" customHeight="1" x14ac:dyDescent="0.25">
      <c r="A48" s="43">
        <v>22</v>
      </c>
      <c r="B48" s="55" t="s">
        <v>50</v>
      </c>
      <c r="C48" s="45" t="s">
        <v>18</v>
      </c>
      <c r="D48" s="46">
        <v>4.8</v>
      </c>
      <c r="E48" s="47">
        <v>0</v>
      </c>
      <c r="F48" s="48">
        <f>+D48-E48</f>
        <v>4.8</v>
      </c>
      <c r="G48" s="49">
        <v>6.1</v>
      </c>
      <c r="H48" s="54">
        <f t="shared" si="3"/>
        <v>29.28</v>
      </c>
    </row>
    <row r="49" spans="1:8" s="42" customFormat="1" ht="15" customHeight="1" x14ac:dyDescent="0.25">
      <c r="A49" s="43">
        <v>23</v>
      </c>
      <c r="B49" s="55" t="s">
        <v>51</v>
      </c>
      <c r="C49" s="45" t="s">
        <v>18</v>
      </c>
      <c r="D49" s="46">
        <v>479.4</v>
      </c>
      <c r="E49" s="47">
        <v>0</v>
      </c>
      <c r="F49" s="48">
        <f>+D49-E49</f>
        <v>479.4</v>
      </c>
      <c r="G49" s="49">
        <v>6.1</v>
      </c>
      <c r="H49" s="54">
        <f t="shared" si="3"/>
        <v>2924.34</v>
      </c>
    </row>
    <row r="50" spans="1:8" s="42" customFormat="1" x14ac:dyDescent="0.25">
      <c r="A50" s="43"/>
      <c r="B50" s="53"/>
      <c r="C50" s="45"/>
      <c r="D50" s="46"/>
      <c r="E50" s="47"/>
      <c r="F50" s="48"/>
      <c r="G50" s="49"/>
      <c r="H50" s="50"/>
    </row>
    <row r="51" spans="1:8" s="42" customFormat="1" x14ac:dyDescent="0.25">
      <c r="A51" s="43" t="s">
        <v>37</v>
      </c>
      <c r="B51" s="57" t="s">
        <v>52</v>
      </c>
      <c r="C51" s="58"/>
      <c r="D51" s="46"/>
      <c r="E51" s="47"/>
      <c r="F51" s="48"/>
      <c r="G51" s="49"/>
      <c r="H51" s="50"/>
    </row>
    <row r="52" spans="1:8" s="42" customFormat="1" x14ac:dyDescent="0.25">
      <c r="A52" s="43">
        <v>1</v>
      </c>
      <c r="B52" s="53" t="s">
        <v>53</v>
      </c>
      <c r="C52" s="45" t="s">
        <v>36</v>
      </c>
      <c r="D52" s="46">
        <v>3376.8</v>
      </c>
      <c r="E52" s="47">
        <v>1053.2</v>
      </c>
      <c r="F52" s="48">
        <f>+D52-E52</f>
        <v>2323.6000000000004</v>
      </c>
      <c r="G52" s="49">
        <v>2.5</v>
      </c>
      <c r="H52" s="54">
        <f t="shared" ref="H52" si="4">ROUND(G52*F52,2)</f>
        <v>5809</v>
      </c>
    </row>
    <row r="53" spans="1:8" s="42" customFormat="1" x14ac:dyDescent="0.25">
      <c r="A53" s="43"/>
      <c r="B53" s="53"/>
      <c r="C53" s="45"/>
      <c r="D53" s="46"/>
      <c r="E53" s="47"/>
      <c r="F53" s="48"/>
      <c r="G53" s="49"/>
      <c r="H53" s="50"/>
    </row>
    <row r="54" spans="1:8" s="42" customFormat="1" x14ac:dyDescent="0.25">
      <c r="A54" s="43"/>
      <c r="B54" s="53"/>
      <c r="C54" s="45"/>
      <c r="D54" s="46"/>
      <c r="E54" s="47"/>
      <c r="F54" s="48"/>
      <c r="G54" s="49"/>
      <c r="H54" s="50"/>
    </row>
    <row r="55" spans="1:8" s="42" customFormat="1" x14ac:dyDescent="0.25">
      <c r="A55" s="43"/>
      <c r="B55" s="53"/>
      <c r="C55" s="45"/>
      <c r="D55" s="46"/>
      <c r="E55" s="47"/>
      <c r="F55" s="48"/>
      <c r="G55" s="49"/>
      <c r="H55" s="50"/>
    </row>
    <row r="56" spans="1:8" s="42" customFormat="1" x14ac:dyDescent="0.25">
      <c r="A56" s="43"/>
      <c r="B56" s="53"/>
      <c r="C56" s="45"/>
      <c r="D56" s="46"/>
      <c r="E56" s="47"/>
      <c r="F56" s="48"/>
      <c r="G56" s="49"/>
      <c r="H56" s="50"/>
    </row>
    <row r="57" spans="1:8" s="42" customFormat="1" x14ac:dyDescent="0.25">
      <c r="A57" s="43"/>
      <c r="B57" s="53"/>
      <c r="C57" s="45"/>
      <c r="D57" s="46"/>
      <c r="E57" s="47"/>
      <c r="F57" s="48"/>
      <c r="G57" s="49"/>
      <c r="H57" s="50"/>
    </row>
    <row r="58" spans="1:8" s="42" customFormat="1" x14ac:dyDescent="0.25">
      <c r="A58" s="43"/>
      <c r="B58" s="53"/>
      <c r="C58" s="45"/>
      <c r="D58" s="46"/>
      <c r="E58" s="47"/>
      <c r="F58" s="48"/>
      <c r="G58" s="49"/>
      <c r="H58" s="50"/>
    </row>
    <row r="59" spans="1:8" s="42" customFormat="1" x14ac:dyDescent="0.25">
      <c r="A59" s="43"/>
      <c r="B59" s="53"/>
      <c r="C59" s="45"/>
      <c r="D59" s="46"/>
      <c r="E59" s="47"/>
      <c r="F59" s="48"/>
      <c r="G59" s="49"/>
      <c r="H59" s="50"/>
    </row>
    <row r="60" spans="1:8" s="42" customFormat="1" ht="13.5" thickBot="1" x14ac:dyDescent="0.3">
      <c r="A60" s="43"/>
      <c r="B60" s="53"/>
      <c r="C60" s="45"/>
      <c r="D60" s="46"/>
      <c r="E60" s="47"/>
      <c r="F60" s="48"/>
      <c r="G60" s="49"/>
      <c r="H60" s="50"/>
    </row>
    <row r="61" spans="1:8" s="42" customFormat="1" ht="13.5" thickBot="1" x14ac:dyDescent="0.3">
      <c r="A61" s="59" t="s">
        <v>63</v>
      </c>
      <c r="B61" s="60"/>
      <c r="C61" s="60"/>
      <c r="D61" s="60"/>
      <c r="E61" s="60"/>
      <c r="F61" s="60"/>
      <c r="G61" s="61"/>
      <c r="H61" s="62">
        <f>SUM(H12:H60)</f>
        <v>31138.45</v>
      </c>
    </row>
    <row r="62" spans="1:8" s="42" customFormat="1" ht="13.5" thickBot="1" x14ac:dyDescent="0.3">
      <c r="A62" s="63" t="s">
        <v>4</v>
      </c>
      <c r="B62" s="64" t="s">
        <v>5</v>
      </c>
      <c r="C62" s="65" t="s">
        <v>6</v>
      </c>
      <c r="D62" s="66" t="s">
        <v>64</v>
      </c>
      <c r="E62" s="67" t="s">
        <v>65</v>
      </c>
      <c r="F62" s="68" t="s">
        <v>66</v>
      </c>
      <c r="G62" s="69" t="s">
        <v>8</v>
      </c>
      <c r="H62" s="70"/>
    </row>
    <row r="63" spans="1:8" s="42" customFormat="1" x14ac:dyDescent="0.25">
      <c r="A63" s="71"/>
      <c r="B63" s="22"/>
      <c r="C63" s="23"/>
      <c r="D63" s="29"/>
      <c r="E63" s="25" t="s">
        <v>61</v>
      </c>
      <c r="F63" s="30" t="s">
        <v>61</v>
      </c>
      <c r="G63" s="40" t="s">
        <v>9</v>
      </c>
      <c r="H63" s="41" t="s">
        <v>10</v>
      </c>
    </row>
    <row r="64" spans="1:8" s="42" customFormat="1" ht="20.25" x14ac:dyDescent="0.25">
      <c r="A64" s="72"/>
      <c r="B64" s="35" t="s">
        <v>67</v>
      </c>
      <c r="C64" s="36"/>
      <c r="D64" s="37"/>
      <c r="E64" s="38"/>
      <c r="F64" s="39"/>
      <c r="G64" s="121"/>
      <c r="H64" s="122"/>
    </row>
    <row r="65" spans="1:8" s="42" customFormat="1" hidden="1" x14ac:dyDescent="0.25">
      <c r="A65" s="73" t="s">
        <v>12</v>
      </c>
      <c r="B65" s="74" t="s">
        <v>13</v>
      </c>
      <c r="C65" s="75"/>
      <c r="D65" s="46" t="s">
        <v>14</v>
      </c>
      <c r="E65" s="47"/>
      <c r="F65" s="48"/>
      <c r="G65" s="49"/>
      <c r="H65" s="50"/>
    </row>
    <row r="66" spans="1:8" s="42" customFormat="1" hidden="1" x14ac:dyDescent="0.25">
      <c r="A66" s="76"/>
      <c r="B66" s="74" t="s">
        <v>15</v>
      </c>
      <c r="C66" s="75"/>
      <c r="D66" s="46"/>
      <c r="E66" s="47"/>
      <c r="F66" s="48"/>
      <c r="G66" s="49"/>
      <c r="H66" s="50"/>
    </row>
    <row r="67" spans="1:8" s="42" customFormat="1" ht="51" hidden="1" x14ac:dyDescent="0.25">
      <c r="A67" s="73"/>
      <c r="B67" s="77" t="s">
        <v>16</v>
      </c>
      <c r="C67" s="75"/>
      <c r="D67" s="46"/>
      <c r="E67" s="47"/>
      <c r="F67" s="48"/>
      <c r="G67" s="49"/>
      <c r="H67" s="50"/>
    </row>
    <row r="68" spans="1:8" s="42" customFormat="1" hidden="1" x14ac:dyDescent="0.25">
      <c r="A68" s="73">
        <v>1</v>
      </c>
      <c r="B68" s="78" t="s">
        <v>17</v>
      </c>
      <c r="C68" s="75" t="s">
        <v>18</v>
      </c>
      <c r="D68" s="46">
        <f>1556*60%</f>
        <v>933.59999999999991</v>
      </c>
      <c r="E68" s="47">
        <v>641.17999999999995</v>
      </c>
      <c r="F68" s="48">
        <f>+D68-E68</f>
        <v>292.41999999999996</v>
      </c>
      <c r="G68" s="49">
        <v>20.04</v>
      </c>
      <c r="H68" s="54"/>
    </row>
    <row r="69" spans="1:8" s="42" customFormat="1" hidden="1" x14ac:dyDescent="0.25">
      <c r="A69" s="73">
        <v>2</v>
      </c>
      <c r="B69" s="78" t="s">
        <v>68</v>
      </c>
      <c r="C69" s="75" t="s">
        <v>18</v>
      </c>
      <c r="D69" s="46">
        <f>1928*60%</f>
        <v>1156.8</v>
      </c>
      <c r="E69" s="47">
        <v>366.32</v>
      </c>
      <c r="F69" s="48">
        <f t="shared" ref="F69:F70" si="5">+D69-E69</f>
        <v>790.48</v>
      </c>
      <c r="G69" s="49">
        <v>20.04</v>
      </c>
      <c r="H69" s="54"/>
    </row>
    <row r="70" spans="1:8" s="42" customFormat="1" hidden="1" x14ac:dyDescent="0.25">
      <c r="A70" s="73">
        <v>3</v>
      </c>
      <c r="B70" s="79" t="s">
        <v>20</v>
      </c>
      <c r="C70" s="75" t="s">
        <v>18</v>
      </c>
      <c r="D70" s="46">
        <f>257*60%</f>
        <v>154.19999999999999</v>
      </c>
      <c r="E70" s="47">
        <v>48.83</v>
      </c>
      <c r="F70" s="48">
        <f t="shared" si="5"/>
        <v>105.36999999999999</v>
      </c>
      <c r="G70" s="49">
        <v>20.04</v>
      </c>
      <c r="H70" s="54"/>
    </row>
    <row r="71" spans="1:8" s="42" customFormat="1" x14ac:dyDescent="0.25">
      <c r="A71" s="73"/>
      <c r="B71" s="74"/>
      <c r="C71" s="75"/>
      <c r="D71" s="46"/>
      <c r="E71" s="47"/>
      <c r="F71" s="48"/>
      <c r="G71" s="49"/>
      <c r="H71" s="50"/>
    </row>
    <row r="72" spans="1:8" s="42" customFormat="1" x14ac:dyDescent="0.25">
      <c r="A72" s="73" t="s">
        <v>29</v>
      </c>
      <c r="B72" s="74" t="s">
        <v>21</v>
      </c>
      <c r="C72" s="75"/>
      <c r="D72" s="46"/>
      <c r="E72" s="47"/>
      <c r="F72" s="48"/>
      <c r="G72" s="49"/>
      <c r="H72" s="50"/>
    </row>
    <row r="73" spans="1:8" s="42" customFormat="1" x14ac:dyDescent="0.25">
      <c r="A73" s="76"/>
      <c r="B73" s="74" t="s">
        <v>15</v>
      </c>
      <c r="C73" s="75"/>
      <c r="D73" s="46"/>
      <c r="E73" s="47"/>
      <c r="F73" s="48"/>
      <c r="G73" s="49"/>
      <c r="H73" s="50"/>
    </row>
    <row r="74" spans="1:8" s="42" customFormat="1" ht="51" x14ac:dyDescent="0.25">
      <c r="A74" s="73"/>
      <c r="B74" s="77" t="s">
        <v>16</v>
      </c>
      <c r="C74" s="75"/>
      <c r="D74" s="46"/>
      <c r="E74" s="47"/>
      <c r="F74" s="48"/>
      <c r="G74" s="49"/>
      <c r="H74" s="50"/>
    </row>
    <row r="75" spans="1:8" s="42" customFormat="1" x14ac:dyDescent="0.25">
      <c r="A75" s="73">
        <v>4</v>
      </c>
      <c r="B75" s="79" t="s">
        <v>22</v>
      </c>
      <c r="C75" s="75" t="s">
        <v>18</v>
      </c>
      <c r="D75" s="46">
        <f>2286*100%</f>
        <v>2286</v>
      </c>
      <c r="E75" s="47">
        <v>2148.6999999999998</v>
      </c>
      <c r="F75" s="48">
        <f t="shared" ref="F75:F82" si="6">+D75-E75</f>
        <v>137.30000000000018</v>
      </c>
      <c r="G75" s="49">
        <v>8.1</v>
      </c>
      <c r="H75" s="54">
        <f t="shared" ref="H75:H82" si="7">ROUND(G75*F75,2)</f>
        <v>1112.1300000000001</v>
      </c>
    </row>
    <row r="76" spans="1:8" s="42" customFormat="1" x14ac:dyDescent="0.25">
      <c r="A76" s="73">
        <v>5</v>
      </c>
      <c r="B76" s="79" t="s">
        <v>69</v>
      </c>
      <c r="C76" s="75" t="s">
        <v>18</v>
      </c>
      <c r="D76" s="46">
        <f>35950*40%</f>
        <v>14380</v>
      </c>
      <c r="E76" s="47">
        <v>12015.98</v>
      </c>
      <c r="F76" s="48">
        <f t="shared" si="6"/>
        <v>2364.0200000000004</v>
      </c>
      <c r="G76" s="49">
        <v>8.1</v>
      </c>
      <c r="H76" s="54">
        <f t="shared" si="7"/>
        <v>19148.560000000001</v>
      </c>
    </row>
    <row r="77" spans="1:8" s="42" customFormat="1" x14ac:dyDescent="0.25">
      <c r="A77" s="73">
        <v>6</v>
      </c>
      <c r="B77" s="79" t="s">
        <v>23</v>
      </c>
      <c r="C77" s="75" t="s">
        <v>18</v>
      </c>
      <c r="D77" s="46">
        <f>9097*40%</f>
        <v>3638.8</v>
      </c>
      <c r="E77" s="47">
        <v>2296.9924999999998</v>
      </c>
      <c r="F77" s="48">
        <f t="shared" si="6"/>
        <v>1341.8075000000003</v>
      </c>
      <c r="G77" s="49">
        <v>8.1</v>
      </c>
      <c r="H77" s="54">
        <f t="shared" si="7"/>
        <v>10868.64</v>
      </c>
    </row>
    <row r="78" spans="1:8" s="42" customFormat="1" x14ac:dyDescent="0.25">
      <c r="A78" s="76">
        <v>7</v>
      </c>
      <c r="B78" s="79" t="s">
        <v>24</v>
      </c>
      <c r="C78" s="75" t="s">
        <v>18</v>
      </c>
      <c r="D78" s="46">
        <f>255*40%</f>
        <v>102</v>
      </c>
      <c r="E78" s="47">
        <v>64.387500000000003</v>
      </c>
      <c r="F78" s="48">
        <f t="shared" si="6"/>
        <v>37.612499999999997</v>
      </c>
      <c r="G78" s="49">
        <v>8.1</v>
      </c>
      <c r="H78" s="54">
        <f t="shared" si="7"/>
        <v>304.66000000000003</v>
      </c>
    </row>
    <row r="79" spans="1:8" s="42" customFormat="1" x14ac:dyDescent="0.25">
      <c r="A79" s="73">
        <v>8</v>
      </c>
      <c r="B79" s="78" t="s">
        <v>25</v>
      </c>
      <c r="C79" s="75" t="s">
        <v>18</v>
      </c>
      <c r="D79" s="46">
        <f>7865*40%</f>
        <v>3146</v>
      </c>
      <c r="E79" s="47">
        <v>1985.9124999999999</v>
      </c>
      <c r="F79" s="48">
        <f t="shared" si="6"/>
        <v>1160.0875000000001</v>
      </c>
      <c r="G79" s="49">
        <v>8.1</v>
      </c>
      <c r="H79" s="54">
        <f t="shared" si="7"/>
        <v>9396.7099999999991</v>
      </c>
    </row>
    <row r="80" spans="1:8" s="42" customFormat="1" x14ac:dyDescent="0.25">
      <c r="A80" s="73">
        <v>9</v>
      </c>
      <c r="B80" s="79" t="s">
        <v>26</v>
      </c>
      <c r="C80" s="75" t="s">
        <v>18</v>
      </c>
      <c r="D80" s="46">
        <f>3732*40%</f>
        <v>1492.8000000000002</v>
      </c>
      <c r="E80" s="47">
        <v>942.33</v>
      </c>
      <c r="F80" s="48">
        <f t="shared" si="6"/>
        <v>550.47000000000014</v>
      </c>
      <c r="G80" s="49">
        <v>8.1</v>
      </c>
      <c r="H80" s="54">
        <f t="shared" si="7"/>
        <v>4458.8100000000004</v>
      </c>
    </row>
    <row r="81" spans="1:8" s="42" customFormat="1" x14ac:dyDescent="0.25">
      <c r="A81" s="73">
        <v>10</v>
      </c>
      <c r="B81" s="79" t="s">
        <v>27</v>
      </c>
      <c r="C81" s="75" t="s">
        <v>18</v>
      </c>
      <c r="D81" s="46">
        <f>3993*40%</f>
        <v>1597.2</v>
      </c>
      <c r="E81" s="47">
        <v>1008.2325</v>
      </c>
      <c r="F81" s="48">
        <f t="shared" si="6"/>
        <v>588.96750000000009</v>
      </c>
      <c r="G81" s="49">
        <v>8.1</v>
      </c>
      <c r="H81" s="54">
        <f t="shared" si="7"/>
        <v>4770.6400000000003</v>
      </c>
    </row>
    <row r="82" spans="1:8" s="42" customFormat="1" x14ac:dyDescent="0.25">
      <c r="A82" s="73">
        <v>11</v>
      </c>
      <c r="B82" s="79" t="s">
        <v>28</v>
      </c>
      <c r="C82" s="75" t="s">
        <v>18</v>
      </c>
      <c r="D82" s="46">
        <f>437*40%</f>
        <v>174.8</v>
      </c>
      <c r="E82" s="47">
        <v>110.3425</v>
      </c>
      <c r="F82" s="48">
        <f t="shared" si="6"/>
        <v>64.45750000000001</v>
      </c>
      <c r="G82" s="49">
        <v>8.1</v>
      </c>
      <c r="H82" s="54">
        <f t="shared" si="7"/>
        <v>522.11</v>
      </c>
    </row>
    <row r="83" spans="1:8" s="42" customFormat="1" x14ac:dyDescent="0.25">
      <c r="A83" s="76" t="s">
        <v>12</v>
      </c>
      <c r="B83" s="74" t="s">
        <v>30</v>
      </c>
      <c r="C83" s="75"/>
      <c r="D83" s="46"/>
      <c r="E83" s="47"/>
      <c r="F83" s="48"/>
      <c r="G83" s="49"/>
      <c r="H83" s="50"/>
    </row>
    <row r="84" spans="1:8" s="42" customFormat="1" ht="51" x14ac:dyDescent="0.25">
      <c r="A84" s="73"/>
      <c r="B84" s="77" t="s">
        <v>31</v>
      </c>
      <c r="C84" s="75"/>
      <c r="D84" s="46"/>
      <c r="E84" s="47"/>
      <c r="F84" s="48"/>
      <c r="G84" s="49"/>
      <c r="H84" s="50"/>
    </row>
    <row r="85" spans="1:8" s="42" customFormat="1" x14ac:dyDescent="0.25">
      <c r="A85" s="73">
        <v>1</v>
      </c>
      <c r="B85" s="78" t="s">
        <v>32</v>
      </c>
      <c r="C85" s="75" t="s">
        <v>18</v>
      </c>
      <c r="D85" s="46">
        <f>372*40%</f>
        <v>148.80000000000001</v>
      </c>
      <c r="E85" s="47">
        <v>0</v>
      </c>
      <c r="F85" s="48">
        <f t="shared" ref="F85:F88" si="8">+D85-E85</f>
        <v>148.80000000000001</v>
      </c>
      <c r="G85" s="49">
        <v>6.1</v>
      </c>
      <c r="H85" s="54">
        <f t="shared" ref="H85:H88" si="9">ROUND(G85*F85,2)</f>
        <v>907.68</v>
      </c>
    </row>
    <row r="86" spans="1:8" s="42" customFormat="1" x14ac:dyDescent="0.25">
      <c r="A86" s="73">
        <v>2</v>
      </c>
      <c r="B86" s="79" t="s">
        <v>33</v>
      </c>
      <c r="C86" s="75" t="s">
        <v>18</v>
      </c>
      <c r="D86" s="46">
        <f>136*40%</f>
        <v>54.400000000000006</v>
      </c>
      <c r="E86" s="47">
        <v>0</v>
      </c>
      <c r="F86" s="48">
        <f t="shared" si="8"/>
        <v>54.400000000000006</v>
      </c>
      <c r="G86" s="49">
        <v>6.1</v>
      </c>
      <c r="H86" s="54">
        <f t="shared" si="9"/>
        <v>331.84</v>
      </c>
    </row>
    <row r="87" spans="1:8" s="42" customFormat="1" x14ac:dyDescent="0.25">
      <c r="A87" s="73">
        <v>3</v>
      </c>
      <c r="B87" s="79" t="s">
        <v>34</v>
      </c>
      <c r="C87" s="75" t="s">
        <v>18</v>
      </c>
      <c r="D87" s="46">
        <f>165*40%</f>
        <v>66</v>
      </c>
      <c r="E87" s="47">
        <v>0</v>
      </c>
      <c r="F87" s="48">
        <f t="shared" si="8"/>
        <v>66</v>
      </c>
      <c r="G87" s="49">
        <v>6.1</v>
      </c>
      <c r="H87" s="54">
        <f t="shared" si="9"/>
        <v>402.6</v>
      </c>
    </row>
    <row r="88" spans="1:8" s="42" customFormat="1" x14ac:dyDescent="0.25">
      <c r="A88" s="73">
        <v>4</v>
      </c>
      <c r="B88" s="79" t="s">
        <v>35</v>
      </c>
      <c r="C88" s="75" t="s">
        <v>36</v>
      </c>
      <c r="D88" s="46">
        <f>356*40%</f>
        <v>142.4</v>
      </c>
      <c r="E88" s="47">
        <v>0</v>
      </c>
      <c r="F88" s="48">
        <f t="shared" si="8"/>
        <v>142.4</v>
      </c>
      <c r="G88" s="49">
        <v>6.1</v>
      </c>
      <c r="H88" s="54">
        <f t="shared" si="9"/>
        <v>868.64</v>
      </c>
    </row>
    <row r="89" spans="1:8" s="42" customFormat="1" x14ac:dyDescent="0.25">
      <c r="A89" s="73"/>
      <c r="B89" s="74"/>
      <c r="C89" s="75"/>
      <c r="D89" s="46"/>
      <c r="E89" s="47"/>
      <c r="F89" s="48"/>
      <c r="G89" s="49"/>
      <c r="H89" s="50"/>
    </row>
    <row r="90" spans="1:8" s="42" customFormat="1" x14ac:dyDescent="0.25">
      <c r="A90" s="73" t="s">
        <v>29</v>
      </c>
      <c r="B90" s="77" t="s">
        <v>38</v>
      </c>
      <c r="C90" s="75"/>
      <c r="D90" s="46"/>
      <c r="E90" s="47"/>
      <c r="F90" s="48"/>
      <c r="G90" s="49"/>
      <c r="H90" s="50"/>
    </row>
    <row r="91" spans="1:8" s="42" customFormat="1" ht="51" x14ac:dyDescent="0.25">
      <c r="A91" s="73"/>
      <c r="B91" s="77" t="s">
        <v>31</v>
      </c>
      <c r="C91" s="75"/>
      <c r="D91" s="46"/>
      <c r="E91" s="47"/>
      <c r="F91" s="48"/>
      <c r="G91" s="49"/>
      <c r="H91" s="50"/>
    </row>
    <row r="92" spans="1:8" s="42" customFormat="1" ht="25.5" x14ac:dyDescent="0.25">
      <c r="A92" s="73">
        <v>5</v>
      </c>
      <c r="B92" s="78" t="s">
        <v>70</v>
      </c>
      <c r="C92" s="75" t="s">
        <v>18</v>
      </c>
      <c r="D92" s="46">
        <f>6779*40%</f>
        <v>2711.6000000000004</v>
      </c>
      <c r="E92" s="47">
        <v>0</v>
      </c>
      <c r="F92" s="48">
        <f>+D92-E92</f>
        <v>2711.6000000000004</v>
      </c>
      <c r="G92" s="49">
        <v>6.1</v>
      </c>
      <c r="H92" s="54">
        <f t="shared" ref="H92" si="10">ROUND(G92*F92,2)</f>
        <v>16540.759999999998</v>
      </c>
    </row>
    <row r="93" spans="1:8" s="42" customFormat="1" x14ac:dyDescent="0.25">
      <c r="A93" s="73" t="s">
        <v>37</v>
      </c>
      <c r="B93" s="74" t="s">
        <v>38</v>
      </c>
      <c r="C93" s="75"/>
      <c r="D93" s="46"/>
      <c r="E93" s="47"/>
      <c r="F93" s="48"/>
      <c r="G93" s="49"/>
      <c r="H93" s="50"/>
    </row>
    <row r="94" spans="1:8" s="42" customFormat="1" ht="26.25" thickBot="1" x14ac:dyDescent="0.3">
      <c r="A94" s="73"/>
      <c r="B94" s="80" t="s">
        <v>41</v>
      </c>
      <c r="C94" s="75"/>
      <c r="D94" s="46"/>
      <c r="E94" s="47"/>
      <c r="F94" s="48"/>
      <c r="G94" s="49"/>
      <c r="H94" s="50"/>
    </row>
    <row r="95" spans="1:8" s="42" customFormat="1" ht="51.75" thickBot="1" x14ac:dyDescent="0.3">
      <c r="A95" s="73"/>
      <c r="B95" s="81" t="s">
        <v>31</v>
      </c>
      <c r="C95" s="75"/>
      <c r="D95" s="46"/>
      <c r="E95" s="47"/>
      <c r="F95" s="48"/>
      <c r="G95" s="49"/>
      <c r="H95" s="50"/>
    </row>
    <row r="96" spans="1:8" s="42" customFormat="1" ht="15" customHeight="1" x14ac:dyDescent="0.25">
      <c r="A96" s="73">
        <v>12</v>
      </c>
      <c r="B96" s="79" t="s">
        <v>71</v>
      </c>
      <c r="C96" s="75" t="s">
        <v>18</v>
      </c>
      <c r="D96" s="46">
        <f>6604*40%</f>
        <v>2641.6000000000004</v>
      </c>
      <c r="E96" s="47">
        <v>0</v>
      </c>
      <c r="F96" s="48">
        <f t="shared" ref="F96:F104" si="11">+D96-E96</f>
        <v>2641.6000000000004</v>
      </c>
      <c r="G96" s="49">
        <v>6.1</v>
      </c>
      <c r="H96" s="54">
        <f t="shared" ref="H96:H104" si="12">ROUND(G96*F96,2)</f>
        <v>16113.76</v>
      </c>
    </row>
    <row r="97" spans="1:8" s="42" customFormat="1" x14ac:dyDescent="0.25">
      <c r="A97" s="73">
        <v>13</v>
      </c>
      <c r="B97" s="79" t="s">
        <v>72</v>
      </c>
      <c r="C97" s="75" t="s">
        <v>18</v>
      </c>
      <c r="D97" s="46">
        <f>110*40%</f>
        <v>44</v>
      </c>
      <c r="E97" s="47">
        <v>0</v>
      </c>
      <c r="F97" s="48">
        <f t="shared" si="11"/>
        <v>44</v>
      </c>
      <c r="G97" s="49">
        <v>6.1</v>
      </c>
      <c r="H97" s="54">
        <f t="shared" si="12"/>
        <v>268.39999999999998</v>
      </c>
    </row>
    <row r="98" spans="1:8" s="42" customFormat="1" x14ac:dyDescent="0.25">
      <c r="A98" s="73">
        <v>14</v>
      </c>
      <c r="B98" s="79" t="s">
        <v>73</v>
      </c>
      <c r="C98" s="75" t="s">
        <v>18</v>
      </c>
      <c r="D98" s="46">
        <f>11*40%</f>
        <v>4.4000000000000004</v>
      </c>
      <c r="E98" s="47">
        <v>0</v>
      </c>
      <c r="F98" s="48">
        <f t="shared" si="11"/>
        <v>4.4000000000000004</v>
      </c>
      <c r="G98" s="49">
        <v>6.1</v>
      </c>
      <c r="H98" s="54">
        <f t="shared" si="12"/>
        <v>26.84</v>
      </c>
    </row>
    <row r="99" spans="1:8" s="42" customFormat="1" x14ac:dyDescent="0.25">
      <c r="A99" s="73">
        <v>15</v>
      </c>
      <c r="B99" s="79" t="s">
        <v>74</v>
      </c>
      <c r="C99" s="75" t="s">
        <v>18</v>
      </c>
      <c r="D99" s="46">
        <f>11*40%</f>
        <v>4.4000000000000004</v>
      </c>
      <c r="E99" s="47">
        <v>0</v>
      </c>
      <c r="F99" s="48">
        <f t="shared" si="11"/>
        <v>4.4000000000000004</v>
      </c>
      <c r="G99" s="49">
        <v>6.1</v>
      </c>
      <c r="H99" s="54">
        <f t="shared" si="12"/>
        <v>26.84</v>
      </c>
    </row>
    <row r="100" spans="1:8" s="42" customFormat="1" x14ac:dyDescent="0.25">
      <c r="A100" s="73">
        <v>16</v>
      </c>
      <c r="B100" s="79" t="s">
        <v>75</v>
      </c>
      <c r="C100" s="75" t="s">
        <v>18</v>
      </c>
      <c r="D100" s="46">
        <f>14*40%</f>
        <v>5.6000000000000005</v>
      </c>
      <c r="E100" s="47">
        <v>0</v>
      </c>
      <c r="F100" s="48">
        <f t="shared" si="11"/>
        <v>5.6000000000000005</v>
      </c>
      <c r="G100" s="49">
        <v>6.1</v>
      </c>
      <c r="H100" s="54">
        <f t="shared" si="12"/>
        <v>34.159999999999997</v>
      </c>
    </row>
    <row r="101" spans="1:8" s="42" customFormat="1" x14ac:dyDescent="0.25">
      <c r="A101" s="73">
        <v>17</v>
      </c>
      <c r="B101" s="79" t="s">
        <v>76</v>
      </c>
      <c r="C101" s="75" t="s">
        <v>18</v>
      </c>
      <c r="D101" s="46">
        <f>8*40%</f>
        <v>3.2</v>
      </c>
      <c r="E101" s="47">
        <v>0</v>
      </c>
      <c r="F101" s="48">
        <f t="shared" si="11"/>
        <v>3.2</v>
      </c>
      <c r="G101" s="49">
        <v>6.1</v>
      </c>
      <c r="H101" s="54">
        <f t="shared" si="12"/>
        <v>19.52</v>
      </c>
    </row>
    <row r="102" spans="1:8" s="42" customFormat="1" x14ac:dyDescent="0.25">
      <c r="A102" s="73">
        <v>18</v>
      </c>
      <c r="B102" s="79" t="s">
        <v>77</v>
      </c>
      <c r="C102" s="75" t="s">
        <v>18</v>
      </c>
      <c r="D102" s="46">
        <f>22*40%</f>
        <v>8.8000000000000007</v>
      </c>
      <c r="E102" s="47">
        <v>0</v>
      </c>
      <c r="F102" s="48">
        <f t="shared" si="11"/>
        <v>8.8000000000000007</v>
      </c>
      <c r="G102" s="49">
        <v>6.1</v>
      </c>
      <c r="H102" s="54">
        <f t="shared" si="12"/>
        <v>53.68</v>
      </c>
    </row>
    <row r="103" spans="1:8" s="42" customFormat="1" ht="15" customHeight="1" x14ac:dyDescent="0.25">
      <c r="A103" s="73">
        <v>19</v>
      </c>
      <c r="B103" s="79" t="s">
        <v>51</v>
      </c>
      <c r="C103" s="75" t="s">
        <v>18</v>
      </c>
      <c r="D103" s="46">
        <f>7807*40%</f>
        <v>3122.8</v>
      </c>
      <c r="E103" s="47">
        <v>0</v>
      </c>
      <c r="F103" s="48">
        <f t="shared" si="11"/>
        <v>3122.8</v>
      </c>
      <c r="G103" s="49">
        <v>6.1</v>
      </c>
      <c r="H103" s="54">
        <f t="shared" si="12"/>
        <v>19049.080000000002</v>
      </c>
    </row>
    <row r="104" spans="1:8" s="42" customFormat="1" x14ac:dyDescent="0.25">
      <c r="A104" s="73">
        <v>20</v>
      </c>
      <c r="B104" s="79" t="s">
        <v>78</v>
      </c>
      <c r="C104" s="75" t="s">
        <v>18</v>
      </c>
      <c r="D104" s="46">
        <f>1658*40%</f>
        <v>663.2</v>
      </c>
      <c r="E104" s="47">
        <v>0</v>
      </c>
      <c r="F104" s="48">
        <f t="shared" si="11"/>
        <v>663.2</v>
      </c>
      <c r="G104" s="49">
        <v>6.1</v>
      </c>
      <c r="H104" s="54">
        <f t="shared" si="12"/>
        <v>4045.52</v>
      </c>
    </row>
    <row r="105" spans="1:8" s="42" customFormat="1" x14ac:dyDescent="0.25">
      <c r="A105" s="73"/>
      <c r="B105" s="78"/>
      <c r="C105" s="75"/>
      <c r="D105" s="46"/>
      <c r="E105" s="47"/>
      <c r="F105" s="48"/>
      <c r="G105" s="49"/>
      <c r="H105" s="50"/>
    </row>
    <row r="106" spans="1:8" s="42" customFormat="1" x14ac:dyDescent="0.25">
      <c r="A106" s="73" t="s">
        <v>37</v>
      </c>
      <c r="B106" s="82" t="s">
        <v>52</v>
      </c>
      <c r="C106" s="58"/>
      <c r="D106" s="46"/>
      <c r="E106" s="47"/>
      <c r="F106" s="48"/>
      <c r="G106" s="49"/>
      <c r="H106" s="50"/>
    </row>
    <row r="107" spans="1:8" s="42" customFormat="1" x14ac:dyDescent="0.25">
      <c r="A107" s="73">
        <v>1</v>
      </c>
      <c r="B107" s="78" t="s">
        <v>53</v>
      </c>
      <c r="C107" s="75" t="s">
        <v>36</v>
      </c>
      <c r="D107" s="46">
        <f>43418*40%</f>
        <v>17367.2</v>
      </c>
      <c r="E107" s="47">
        <v>2344.5720000000001</v>
      </c>
      <c r="F107" s="48">
        <f>+D107-E107</f>
        <v>15022.628000000001</v>
      </c>
      <c r="G107" s="49">
        <v>2.5</v>
      </c>
      <c r="H107" s="54">
        <f t="shared" ref="H107" si="13">ROUND(G107*F107,2)</f>
        <v>37556.57</v>
      </c>
    </row>
    <row r="108" spans="1:8" s="42" customFormat="1" x14ac:dyDescent="0.25">
      <c r="A108" s="83"/>
      <c r="B108" s="53"/>
      <c r="C108" s="45"/>
      <c r="D108" s="46"/>
      <c r="E108" s="47"/>
      <c r="F108" s="48"/>
      <c r="G108" s="49"/>
      <c r="H108" s="50"/>
    </row>
    <row r="109" spans="1:8" s="42" customFormat="1" x14ac:dyDescent="0.25">
      <c r="A109" s="83"/>
      <c r="B109" s="53"/>
      <c r="C109" s="45"/>
      <c r="D109" s="46"/>
      <c r="E109" s="47"/>
      <c r="F109" s="48"/>
      <c r="G109" s="49"/>
      <c r="H109" s="50"/>
    </row>
    <row r="110" spans="1:8" s="42" customFormat="1" ht="15" customHeight="1" thickBot="1" x14ac:dyDescent="0.3">
      <c r="A110" s="83"/>
      <c r="B110" s="55"/>
      <c r="C110" s="45"/>
      <c r="D110" s="46"/>
      <c r="E110" s="47"/>
      <c r="F110" s="48"/>
      <c r="G110" s="49"/>
      <c r="H110" s="50"/>
    </row>
    <row r="111" spans="1:8" s="42" customFormat="1" ht="15" customHeight="1" thickBot="1" x14ac:dyDescent="0.3">
      <c r="A111" s="59" t="s">
        <v>63</v>
      </c>
      <c r="B111" s="60"/>
      <c r="C111" s="60"/>
      <c r="D111" s="60"/>
      <c r="E111" s="60"/>
      <c r="F111" s="60"/>
      <c r="G111" s="61"/>
      <c r="H111" s="62">
        <f>SUM(H68:H110)</f>
        <v>146828.14999999997</v>
      </c>
    </row>
    <row r="112" spans="1:8" s="33" customFormat="1" ht="15" customHeight="1" x14ac:dyDescent="0.25">
      <c r="A112" s="84"/>
      <c r="B112" s="85" t="s">
        <v>54</v>
      </c>
      <c r="C112" s="86"/>
      <c r="D112" s="46"/>
      <c r="E112" s="87"/>
      <c r="F112" s="88"/>
      <c r="G112" s="89"/>
      <c r="H112" s="90"/>
    </row>
    <row r="113" spans="1:8" s="33" customFormat="1" ht="15" customHeight="1" x14ac:dyDescent="0.2">
      <c r="A113" s="84"/>
      <c r="B113" s="85" t="s">
        <v>79</v>
      </c>
      <c r="C113" s="86"/>
      <c r="D113" s="91"/>
      <c r="E113" s="87"/>
      <c r="F113" s="88"/>
      <c r="G113" s="89"/>
      <c r="H113" s="90"/>
    </row>
    <row r="114" spans="1:8" s="33" customFormat="1" ht="15" customHeight="1" x14ac:dyDescent="0.2">
      <c r="A114" s="84" t="s">
        <v>12</v>
      </c>
      <c r="B114" s="92" t="s">
        <v>11</v>
      </c>
      <c r="C114" s="86"/>
      <c r="D114" s="91"/>
      <c r="E114" s="87"/>
      <c r="F114" s="88"/>
      <c r="G114" s="89"/>
      <c r="H114" s="118">
        <f>+H61</f>
        <v>31138.45</v>
      </c>
    </row>
    <row r="115" spans="1:8" s="33" customFormat="1" ht="15" customHeight="1" x14ac:dyDescent="0.2">
      <c r="A115" s="84" t="s">
        <v>29</v>
      </c>
      <c r="B115" s="92" t="s">
        <v>80</v>
      </c>
      <c r="C115" s="86"/>
      <c r="D115" s="91"/>
      <c r="E115" s="87"/>
      <c r="F115" s="88"/>
      <c r="G115" s="89"/>
      <c r="H115" s="118">
        <f>+H111</f>
        <v>146828.14999999997</v>
      </c>
    </row>
    <row r="116" spans="1:8" s="33" customFormat="1" ht="15" customHeight="1" thickBot="1" x14ac:dyDescent="0.25">
      <c r="A116" s="93"/>
      <c r="B116" s="92"/>
      <c r="C116" s="94"/>
      <c r="D116" s="95" t="s">
        <v>14</v>
      </c>
      <c r="E116" s="87"/>
      <c r="F116" s="88"/>
      <c r="G116" s="89"/>
      <c r="H116" s="119"/>
    </row>
    <row r="117" spans="1:8" ht="14.25" thickBot="1" x14ac:dyDescent="0.3">
      <c r="A117" s="96"/>
      <c r="B117" s="97" t="s">
        <v>55</v>
      </c>
      <c r="C117" s="98"/>
      <c r="D117" s="99"/>
      <c r="E117" s="100"/>
      <c r="F117" s="101"/>
      <c r="G117" s="102"/>
      <c r="H117" s="120">
        <f>SUM(H114:H116)</f>
        <v>177966.59999999998</v>
      </c>
    </row>
    <row r="118" spans="1:8" x14ac:dyDescent="0.2">
      <c r="E118" s="104"/>
    </row>
    <row r="119" spans="1:8" ht="20.25" x14ac:dyDescent="0.3">
      <c r="B119" s="107"/>
      <c r="C119" s="107"/>
      <c r="D119" s="108"/>
      <c r="E119" s="109"/>
    </row>
    <row r="120" spans="1:8" ht="20.25" x14ac:dyDescent="0.3">
      <c r="B120" s="110" t="s">
        <v>81</v>
      </c>
      <c r="C120" s="111"/>
      <c r="D120" s="112"/>
      <c r="E120" s="113"/>
      <c r="F120" s="114"/>
      <c r="G120" s="115"/>
    </row>
    <row r="121" spans="1:8" ht="20.25" x14ac:dyDescent="0.3">
      <c r="B121" s="110" t="s">
        <v>82</v>
      </c>
      <c r="C121" s="111"/>
      <c r="D121" s="112"/>
      <c r="E121" s="116"/>
      <c r="F121" s="114"/>
      <c r="G121" s="115"/>
    </row>
    <row r="122" spans="1:8" ht="20.25" x14ac:dyDescent="0.3">
      <c r="B122" s="110" t="s">
        <v>83</v>
      </c>
      <c r="C122" s="111"/>
      <c r="D122" s="112"/>
      <c r="E122" s="113"/>
      <c r="F122" s="114"/>
      <c r="G122" s="115"/>
    </row>
    <row r="123" spans="1:8" ht="20.25" x14ac:dyDescent="0.3">
      <c r="B123" s="107"/>
      <c r="C123" s="107"/>
      <c r="D123" s="108"/>
      <c r="E123" s="109"/>
    </row>
    <row r="124" spans="1:8" ht="20.25" x14ac:dyDescent="0.3">
      <c r="B124" s="107"/>
      <c r="C124" s="107"/>
      <c r="D124" s="108"/>
      <c r="E124" s="109"/>
    </row>
    <row r="125" spans="1:8" ht="20.25" x14ac:dyDescent="0.3">
      <c r="B125" s="107"/>
      <c r="C125" s="107"/>
      <c r="D125" s="108"/>
      <c r="E125" s="109"/>
    </row>
  </sheetData>
  <mergeCells count="15">
    <mergeCell ref="A111:G111"/>
    <mergeCell ref="A61:G61"/>
    <mergeCell ref="A62:A63"/>
    <mergeCell ref="B62:B63"/>
    <mergeCell ref="C62:C63"/>
    <mergeCell ref="D62:D63"/>
    <mergeCell ref="G62:H62"/>
    <mergeCell ref="F4:H4"/>
    <mergeCell ref="G5:H5"/>
    <mergeCell ref="A6:A7"/>
    <mergeCell ref="B6:B7"/>
    <mergeCell ref="C6:C7"/>
    <mergeCell ref="D6:D7"/>
    <mergeCell ref="G6:H6"/>
    <mergeCell ref="G7:H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Ricky Yong Zeu Hau</dc:creator>
  <cp:lastModifiedBy>Ricky Yong Zeu Hau</cp:lastModifiedBy>
  <dcterms:created xsi:type="dcterms:W3CDTF">2020-07-21T07:20:32Z</dcterms:created>
  <dcterms:modified xsi:type="dcterms:W3CDTF">2020-07-21T07:23:04Z</dcterms:modified>
</cp:coreProperties>
</file>