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icky\Desktop\"/>
    </mc:Choice>
  </mc:AlternateContent>
  <bookViews>
    <workbookView xWindow="0" yWindow="0" windowWidth="1965" windowHeight="7830" tabRatio="739" firstSheet="1" activeTab="1"/>
  </bookViews>
  <sheets>
    <sheet name="VO 09 (backup)" sheetId="10" state="hidden" r:id="rId1"/>
    <sheet name="VO15 040817" sheetId="16" r:id="rId2"/>
    <sheet name="Sheet1" sheetId="17" r:id="rId3"/>
    <sheet name="VO 02 (2)" sheetId="9" state="hidden" r:id="rId4"/>
    <sheet name="Slab Construction" sheetId="7" state="hidden" r:id="rId5"/>
    <sheet name="Column and Stump" sheetId="14" state="hidden" r:id="rId6"/>
  </sheets>
  <definedNames>
    <definedName name="_xlnm.Print_Area" localSheetId="3">'VO 02 (2)'!$A$1:$N$31</definedName>
    <definedName name="_xlnm.Print_Area" localSheetId="0">'VO 09 (backup)'!$A$1:$J$71</definedName>
    <definedName name="_xlnm.Print_Area" localSheetId="1">'VO15 040817'!$A$3:$L$18</definedName>
    <definedName name="_xlnm.Print_Titles" localSheetId="3">'VO 02 (2)'!$7:$11</definedName>
    <definedName name="_xlnm.Print_Titles" localSheetId="0">'VO 09 (backup)'!$7:$11</definedName>
    <definedName name="_xlnm.Print_Titles" localSheetId="1">'VO15 040817'!#REF!</definedName>
  </definedNames>
  <calcPr calcId="152511"/>
</workbook>
</file>

<file path=xl/calcChain.xml><?xml version="1.0" encoding="utf-8"?>
<calcChain xmlns="http://schemas.openxmlformats.org/spreadsheetml/2006/main">
  <c r="K15" i="16" l="1"/>
  <c r="D6" i="17" l="1"/>
  <c r="D7" i="17" l="1"/>
  <c r="I15" i="16" l="1"/>
  <c r="I21" i="14" l="1"/>
  <c r="I19" i="14"/>
  <c r="I17" i="14"/>
  <c r="I16" i="14"/>
  <c r="I15" i="14"/>
  <c r="I14" i="14"/>
  <c r="I13" i="14"/>
  <c r="I12" i="14"/>
  <c r="I10" i="14"/>
  <c r="I9" i="14"/>
  <c r="I8" i="14"/>
  <c r="I7" i="14"/>
  <c r="H66" i="10"/>
  <c r="J66" i="10"/>
  <c r="J63" i="10"/>
  <c r="J62" i="10"/>
  <c r="U61" i="10"/>
  <c r="Q61" i="10"/>
  <c r="M61" i="10"/>
  <c r="J58" i="10"/>
  <c r="H58" i="10"/>
  <c r="U57" i="10"/>
  <c r="Q57" i="10"/>
  <c r="M57" i="10"/>
  <c r="U56" i="10"/>
  <c r="Q56" i="10"/>
  <c r="M56" i="10"/>
  <c r="H52" i="10"/>
  <c r="H49" i="10"/>
  <c r="U47" i="10"/>
  <c r="Q47" i="10"/>
  <c r="M47" i="10"/>
  <c r="U46" i="10"/>
  <c r="Q46" i="10"/>
  <c r="M46" i="10"/>
  <c r="U44" i="10"/>
  <c r="Q44" i="10"/>
  <c r="M44" i="10"/>
  <c r="J43" i="10"/>
  <c r="J41" i="10"/>
  <c r="J39" i="10"/>
  <c r="M38" i="10"/>
  <c r="J38" i="10"/>
  <c r="U36" i="10"/>
  <c r="Q36" i="10"/>
  <c r="M36" i="10"/>
  <c r="J35" i="10"/>
  <c r="U34" i="10"/>
  <c r="U70" i="10"/>
  <c r="Q34" i="10"/>
  <c r="M34" i="10"/>
  <c r="J32" i="10"/>
  <c r="J31" i="10"/>
  <c r="I29" i="10"/>
  <c r="H28" i="10"/>
  <c r="H55" i="10"/>
  <c r="I27" i="10"/>
  <c r="I26" i="10"/>
  <c r="J25" i="10"/>
  <c r="M18" i="10"/>
  <c r="I18" i="10"/>
  <c r="M17" i="10"/>
  <c r="M70" i="10"/>
  <c r="Q70" i="10"/>
  <c r="J49" i="10"/>
  <c r="I70" i="10"/>
  <c r="J52" i="10"/>
  <c r="M66" i="10"/>
  <c r="M52" i="10"/>
  <c r="J55" i="10"/>
  <c r="J28" i="10"/>
  <c r="J61" i="10"/>
  <c r="J70" i="10"/>
  <c r="J71" i="10"/>
  <c r="M73" i="10"/>
  <c r="M74" i="10"/>
  <c r="I22" i="9"/>
  <c r="H28" i="9"/>
  <c r="H27" i="9"/>
  <c r="K26" i="9"/>
  <c r="J26" i="9"/>
  <c r="N25" i="9"/>
  <c r="I25" i="9"/>
  <c r="K25" i="9"/>
  <c r="H24" i="9"/>
  <c r="K24" i="9"/>
  <c r="V23" i="9"/>
  <c r="R23" i="9"/>
  <c r="I23" i="9"/>
  <c r="H23" i="9"/>
  <c r="K23" i="9"/>
  <c r="V22" i="9"/>
  <c r="R22" i="9"/>
  <c r="K22" i="9"/>
  <c r="N22" i="9"/>
  <c r="H21" i="9"/>
  <c r="K21" i="9"/>
  <c r="H20" i="9"/>
  <c r="J20" i="9"/>
  <c r="H19" i="9"/>
  <c r="J19" i="9"/>
  <c r="J18" i="9"/>
  <c r="H18" i="9"/>
  <c r="N17" i="9"/>
  <c r="I17" i="9"/>
  <c r="J17" i="9"/>
  <c r="J16" i="9"/>
  <c r="H16" i="9"/>
  <c r="H15" i="9"/>
  <c r="H14" i="9"/>
  <c r="H13" i="9"/>
  <c r="R30" i="9"/>
  <c r="K20" i="9"/>
  <c r="N30" i="9"/>
  <c r="V30" i="9"/>
  <c r="J30" i="9"/>
  <c r="K19" i="9"/>
  <c r="K30" i="9"/>
  <c r="K31" i="9"/>
  <c r="N33" i="9"/>
  <c r="N34" i="9"/>
  <c r="AT15" i="7"/>
  <c r="AT14" i="7"/>
  <c r="AT13" i="7"/>
  <c r="AT12" i="7"/>
  <c r="AT18" i="7"/>
  <c r="AW15" i="7"/>
  <c r="AV15" i="7"/>
  <c r="AU15" i="7"/>
  <c r="AW14" i="7"/>
  <c r="AV14" i="7"/>
  <c r="AU14" i="7"/>
  <c r="AW13" i="7"/>
  <c r="AV13" i="7"/>
  <c r="AU13" i="7"/>
  <c r="AW12" i="7"/>
  <c r="AV12" i="7"/>
  <c r="AU12" i="7"/>
  <c r="AL42" i="7"/>
  <c r="AK42" i="7"/>
  <c r="AJ42" i="7"/>
  <c r="AI42" i="7"/>
  <c r="AH42" i="7"/>
  <c r="AF42" i="7"/>
  <c r="AE42" i="7"/>
  <c r="AD42" i="7"/>
  <c r="AC42" i="7"/>
  <c r="R42" i="7"/>
  <c r="Q42" i="7"/>
  <c r="P42" i="7"/>
  <c r="O42" i="7"/>
  <c r="M42" i="7"/>
  <c r="AL41" i="7"/>
  <c r="AK41" i="7"/>
  <c r="AJ41" i="7"/>
  <c r="AI41" i="7"/>
  <c r="AH41" i="7"/>
  <c r="AF41" i="7"/>
  <c r="AE41" i="7"/>
  <c r="AD41" i="7"/>
  <c r="AC41" i="7"/>
  <c r="U41" i="7"/>
  <c r="T41" i="7"/>
  <c r="S41" i="7"/>
  <c r="R41" i="7"/>
  <c r="Q41" i="7"/>
  <c r="P41" i="7"/>
  <c r="O41" i="7"/>
  <c r="N41" i="7"/>
  <c r="M41" i="7"/>
  <c r="AL40" i="7"/>
  <c r="AK40" i="7"/>
  <c r="AJ40" i="7"/>
  <c r="AI40" i="7"/>
  <c r="AH40" i="7"/>
  <c r="AF40" i="7"/>
  <c r="AE40" i="7"/>
  <c r="AD40" i="7"/>
  <c r="AC40" i="7"/>
  <c r="U40" i="7"/>
  <c r="T40" i="7"/>
  <c r="S40" i="7"/>
  <c r="R40" i="7"/>
  <c r="Q40" i="7"/>
  <c r="P40" i="7"/>
  <c r="O40" i="7"/>
  <c r="N40" i="7"/>
  <c r="M40" i="7"/>
  <c r="AL39" i="7"/>
  <c r="AK39" i="7"/>
  <c r="AJ39" i="7"/>
  <c r="AI39" i="7"/>
  <c r="AH39" i="7"/>
  <c r="AF39" i="7"/>
  <c r="AE39" i="7"/>
  <c r="AD39" i="7"/>
  <c r="AC39" i="7"/>
  <c r="U39" i="7"/>
  <c r="T39" i="7"/>
  <c r="S39" i="7"/>
  <c r="R39" i="7"/>
  <c r="Q39" i="7"/>
  <c r="P39" i="7"/>
  <c r="O39" i="7"/>
  <c r="N39" i="7"/>
  <c r="M39" i="7"/>
  <c r="I39" i="7"/>
  <c r="AL38" i="7"/>
  <c r="AK38" i="7"/>
  <c r="AJ38" i="7"/>
  <c r="AI38" i="7"/>
  <c r="AH38" i="7"/>
  <c r="AF38" i="7"/>
  <c r="AE38" i="7"/>
  <c r="AD38" i="7"/>
  <c r="AC38" i="7"/>
  <c r="U38" i="7"/>
  <c r="T38" i="7"/>
  <c r="S38" i="7"/>
  <c r="R38" i="7"/>
  <c r="Q38" i="7"/>
  <c r="P38" i="7"/>
  <c r="O38" i="7"/>
  <c r="N38" i="7"/>
  <c r="AL37" i="7"/>
  <c r="AK37" i="7"/>
  <c r="AJ37" i="7"/>
  <c r="AI37" i="7"/>
  <c r="AH37" i="7"/>
  <c r="AF37" i="7"/>
  <c r="AE37" i="7"/>
  <c r="AD37" i="7"/>
  <c r="AC37" i="7"/>
  <c r="U37" i="7"/>
  <c r="T37" i="7"/>
  <c r="S37" i="7"/>
  <c r="R37" i="7"/>
  <c r="P37" i="7"/>
  <c r="O37" i="7"/>
  <c r="L37" i="7"/>
  <c r="J37" i="7"/>
  <c r="D37" i="7"/>
  <c r="I37" i="7"/>
  <c r="AL36" i="7"/>
  <c r="AK36" i="7"/>
  <c r="AJ36" i="7"/>
  <c r="AI36" i="7"/>
  <c r="AH36" i="7"/>
  <c r="AF36" i="7"/>
  <c r="AE36" i="7"/>
  <c r="AD36" i="7"/>
  <c r="AC36" i="7"/>
  <c r="U36" i="7"/>
  <c r="T36" i="7"/>
  <c r="S36" i="7"/>
  <c r="R36" i="7"/>
  <c r="Q36" i="7"/>
  <c r="O36" i="7"/>
  <c r="I36" i="7"/>
  <c r="N36" i="7"/>
  <c r="P36" i="7"/>
  <c r="AL35" i="7"/>
  <c r="AK35" i="7"/>
  <c r="AJ35" i="7"/>
  <c r="AI35" i="7"/>
  <c r="AH35" i="7"/>
  <c r="AF35" i="7"/>
  <c r="AE35" i="7"/>
  <c r="AD35" i="7"/>
  <c r="AC35" i="7"/>
  <c r="U35" i="7"/>
  <c r="T35" i="7"/>
  <c r="S35" i="7"/>
  <c r="R35" i="7"/>
  <c r="Q35" i="7"/>
  <c r="P35" i="7"/>
  <c r="O35" i="7"/>
  <c r="N35" i="7"/>
  <c r="AL34" i="7"/>
  <c r="AK34" i="7"/>
  <c r="AJ34" i="7"/>
  <c r="AI34" i="7"/>
  <c r="AH34" i="7"/>
  <c r="AF34" i="7"/>
  <c r="AE34" i="7"/>
  <c r="AD34" i="7"/>
  <c r="AC34" i="7"/>
  <c r="U34" i="7"/>
  <c r="T34" i="7"/>
  <c r="S34" i="7"/>
  <c r="R34" i="7"/>
  <c r="Q34" i="7"/>
  <c r="P34" i="7"/>
  <c r="O34" i="7"/>
  <c r="N34" i="7"/>
  <c r="AL33" i="7"/>
  <c r="AK33" i="7"/>
  <c r="AJ33" i="7"/>
  <c r="AI33" i="7"/>
  <c r="AH33" i="7"/>
  <c r="AF33" i="7"/>
  <c r="AE33" i="7"/>
  <c r="AD33" i="7"/>
  <c r="AC33" i="7"/>
  <c r="U33" i="7"/>
  <c r="T33" i="7"/>
  <c r="S33" i="7"/>
  <c r="R33" i="7"/>
  <c r="Q33" i="7"/>
  <c r="O33" i="7"/>
  <c r="L33" i="7"/>
  <c r="J33" i="7"/>
  <c r="D33" i="7"/>
  <c r="I33" i="7"/>
  <c r="AL32" i="7"/>
  <c r="AK32" i="7"/>
  <c r="AJ32" i="7"/>
  <c r="AI32" i="7"/>
  <c r="AH32" i="7"/>
  <c r="AF32" i="7"/>
  <c r="AE32" i="7"/>
  <c r="AD32" i="7"/>
  <c r="AC32" i="7"/>
  <c r="U32" i="7"/>
  <c r="T32" i="7"/>
  <c r="S32" i="7"/>
  <c r="R32" i="7"/>
  <c r="Q32" i="7"/>
  <c r="O32" i="7"/>
  <c r="L32" i="7"/>
  <c r="J32" i="7"/>
  <c r="D32" i="7"/>
  <c r="I32" i="7"/>
  <c r="AL31" i="7"/>
  <c r="AK31" i="7"/>
  <c r="AJ31" i="7"/>
  <c r="AI31" i="7"/>
  <c r="AH31" i="7"/>
  <c r="AF31" i="7"/>
  <c r="AE31" i="7"/>
  <c r="AD31" i="7"/>
  <c r="AC31" i="7"/>
  <c r="U31" i="7"/>
  <c r="T31" i="7"/>
  <c r="S31" i="7"/>
  <c r="R31" i="7"/>
  <c r="P31" i="7"/>
  <c r="O31" i="7"/>
  <c r="I31" i="7"/>
  <c r="N31" i="7"/>
  <c r="Q31" i="7"/>
  <c r="AL30" i="7"/>
  <c r="AK30" i="7"/>
  <c r="AJ30" i="7"/>
  <c r="AI30" i="7"/>
  <c r="AH30" i="7"/>
  <c r="AF30" i="7"/>
  <c r="AE30" i="7"/>
  <c r="AD30" i="7"/>
  <c r="AC30" i="7"/>
  <c r="U30" i="7"/>
  <c r="T30" i="7"/>
  <c r="S30" i="7"/>
  <c r="R30" i="7"/>
  <c r="P30" i="7"/>
  <c r="O30" i="7"/>
  <c r="I30" i="7"/>
  <c r="N30" i="7"/>
  <c r="Q30" i="7"/>
  <c r="AL29" i="7"/>
  <c r="AK29" i="7"/>
  <c r="AJ29" i="7"/>
  <c r="AI29" i="7"/>
  <c r="AH29" i="7"/>
  <c r="AF29" i="7"/>
  <c r="AE29" i="7"/>
  <c r="AD29" i="7"/>
  <c r="AC29" i="7"/>
  <c r="U29" i="7"/>
  <c r="T29" i="7"/>
  <c r="S29" i="7"/>
  <c r="R29" i="7"/>
  <c r="Q29" i="7"/>
  <c r="P29" i="7"/>
  <c r="O29" i="7"/>
  <c r="N29" i="7"/>
  <c r="I29" i="7"/>
  <c r="AL28" i="7"/>
  <c r="AK28" i="7"/>
  <c r="AJ28" i="7"/>
  <c r="AI28" i="7"/>
  <c r="AH28" i="7"/>
  <c r="AF28" i="7"/>
  <c r="AE28" i="7"/>
  <c r="AD28" i="7"/>
  <c r="AC28" i="7"/>
  <c r="U28" i="7"/>
  <c r="T28" i="7"/>
  <c r="S28" i="7"/>
  <c r="R28" i="7"/>
  <c r="Q28" i="7"/>
  <c r="P28" i="7"/>
  <c r="O28" i="7"/>
  <c r="N28" i="7"/>
  <c r="AL27" i="7"/>
  <c r="AK27" i="7"/>
  <c r="AJ27" i="7"/>
  <c r="AI27" i="7"/>
  <c r="AH27" i="7"/>
  <c r="AF27" i="7"/>
  <c r="AE27" i="7"/>
  <c r="AD27" i="7"/>
  <c r="AC27" i="7"/>
  <c r="U27" i="7"/>
  <c r="T27" i="7"/>
  <c r="S27" i="7"/>
  <c r="R27" i="7"/>
  <c r="Q27" i="7"/>
  <c r="P27" i="7"/>
  <c r="O27" i="7"/>
  <c r="N27" i="7"/>
  <c r="I27" i="7"/>
  <c r="AL26" i="7"/>
  <c r="AK26" i="7"/>
  <c r="AJ26" i="7"/>
  <c r="AI26" i="7"/>
  <c r="AH26" i="7"/>
  <c r="AF26" i="7"/>
  <c r="AE26" i="7"/>
  <c r="AD26" i="7"/>
  <c r="AC26" i="7"/>
  <c r="U26" i="7"/>
  <c r="T26" i="7"/>
  <c r="S26" i="7"/>
  <c r="R26" i="7"/>
  <c r="Q26" i="7"/>
  <c r="O26" i="7"/>
  <c r="L26" i="7"/>
  <c r="J26" i="7"/>
  <c r="D26" i="7"/>
  <c r="I26" i="7"/>
  <c r="AL25" i="7"/>
  <c r="AK25" i="7"/>
  <c r="AJ25" i="7"/>
  <c r="AI25" i="7"/>
  <c r="AH25" i="7"/>
  <c r="AF25" i="7"/>
  <c r="AE25" i="7"/>
  <c r="AD25" i="7"/>
  <c r="AC25" i="7"/>
  <c r="U25" i="7"/>
  <c r="T25" i="7"/>
  <c r="S25" i="7"/>
  <c r="R25" i="7"/>
  <c r="P25" i="7"/>
  <c r="O25" i="7"/>
  <c r="I25" i="7"/>
  <c r="N25" i="7"/>
  <c r="Q25" i="7"/>
  <c r="AL24" i="7"/>
  <c r="AK24" i="7"/>
  <c r="AJ24" i="7"/>
  <c r="AI24" i="7"/>
  <c r="AH24" i="7"/>
  <c r="AF24" i="7"/>
  <c r="AE24" i="7"/>
  <c r="AD24" i="7"/>
  <c r="AC24" i="7"/>
  <c r="U24" i="7"/>
  <c r="T24" i="7"/>
  <c r="S24" i="7"/>
  <c r="R24" i="7"/>
  <c r="Q24" i="7"/>
  <c r="O24" i="7"/>
  <c r="L24" i="7"/>
  <c r="J24" i="7"/>
  <c r="D24" i="7"/>
  <c r="I24" i="7"/>
  <c r="AL23" i="7"/>
  <c r="AK23" i="7"/>
  <c r="AJ23" i="7"/>
  <c r="AI23" i="7"/>
  <c r="AH23" i="7"/>
  <c r="AF23" i="7"/>
  <c r="AE23" i="7"/>
  <c r="AD23" i="7"/>
  <c r="AC23" i="7"/>
  <c r="U23" i="7"/>
  <c r="T23" i="7"/>
  <c r="S23" i="7"/>
  <c r="R23" i="7"/>
  <c r="Q23" i="7"/>
  <c r="O23" i="7"/>
  <c r="L23" i="7"/>
  <c r="J23" i="7"/>
  <c r="D23" i="7"/>
  <c r="I23" i="7"/>
  <c r="AL22" i="7"/>
  <c r="AK22" i="7"/>
  <c r="AJ22" i="7"/>
  <c r="AI22" i="7"/>
  <c r="AH22" i="7"/>
  <c r="AF22" i="7"/>
  <c r="AE22" i="7"/>
  <c r="AD22" i="7"/>
  <c r="AC22" i="7"/>
  <c r="U22" i="7"/>
  <c r="T22" i="7"/>
  <c r="S22" i="7"/>
  <c r="R22" i="7"/>
  <c r="P22" i="7"/>
  <c r="O22" i="7"/>
  <c r="I22" i="7"/>
  <c r="N22" i="7"/>
  <c r="Q22" i="7"/>
  <c r="AL21" i="7"/>
  <c r="AK21" i="7"/>
  <c r="AJ21" i="7"/>
  <c r="AI21" i="7"/>
  <c r="AH21" i="7"/>
  <c r="AF21" i="7"/>
  <c r="AE21" i="7"/>
  <c r="AD21" i="7"/>
  <c r="AC21" i="7"/>
  <c r="U21" i="7"/>
  <c r="T21" i="7"/>
  <c r="S21" i="7"/>
  <c r="R21" i="7"/>
  <c r="P21" i="7"/>
  <c r="O21" i="7"/>
  <c r="I21" i="7"/>
  <c r="N21" i="7"/>
  <c r="Q21" i="7"/>
  <c r="AL20" i="7"/>
  <c r="AK20" i="7"/>
  <c r="AJ20" i="7"/>
  <c r="AI20" i="7"/>
  <c r="AH20" i="7"/>
  <c r="AF20" i="7"/>
  <c r="AE20" i="7"/>
  <c r="AD20" i="7"/>
  <c r="AC20" i="7"/>
  <c r="U20" i="7"/>
  <c r="T20" i="7"/>
  <c r="S20" i="7"/>
  <c r="R20" i="7"/>
  <c r="Q20" i="7"/>
  <c r="P20" i="7"/>
  <c r="O20" i="7"/>
  <c r="N20" i="7"/>
  <c r="I20" i="7"/>
  <c r="AL19" i="7"/>
  <c r="AK19" i="7"/>
  <c r="AJ19" i="7"/>
  <c r="AI19" i="7"/>
  <c r="AH19" i="7"/>
  <c r="AF19" i="7"/>
  <c r="AE19" i="7"/>
  <c r="AD19" i="7"/>
  <c r="AC19" i="7"/>
  <c r="U19" i="7"/>
  <c r="T19" i="7"/>
  <c r="S19" i="7"/>
  <c r="R19" i="7"/>
  <c r="Q19" i="7"/>
  <c r="P19" i="7"/>
  <c r="O19" i="7"/>
  <c r="N19" i="7"/>
  <c r="I19" i="7"/>
  <c r="AL18" i="7"/>
  <c r="AK18" i="7"/>
  <c r="AJ18" i="7"/>
  <c r="AI18" i="7"/>
  <c r="AH18" i="7"/>
  <c r="AF18" i="7"/>
  <c r="AE18" i="7"/>
  <c r="AD18" i="7"/>
  <c r="AC18" i="7"/>
  <c r="U18" i="7"/>
  <c r="T18" i="7"/>
  <c r="S18" i="7"/>
  <c r="R18" i="7"/>
  <c r="Q18" i="7"/>
  <c r="P18" i="7"/>
  <c r="O18" i="7"/>
  <c r="N18" i="7"/>
  <c r="I18" i="7"/>
  <c r="AL17" i="7"/>
  <c r="AK17" i="7"/>
  <c r="AJ17" i="7"/>
  <c r="AI17" i="7"/>
  <c r="AH17" i="7"/>
  <c r="AF17" i="7"/>
  <c r="AE17" i="7"/>
  <c r="AD17" i="7"/>
  <c r="AC17" i="7"/>
  <c r="U17" i="7"/>
  <c r="T17" i="7"/>
  <c r="S17" i="7"/>
  <c r="R17" i="7"/>
  <c r="Q17" i="7"/>
  <c r="O17" i="7"/>
  <c r="M17" i="7"/>
  <c r="L17" i="7"/>
  <c r="J17" i="7"/>
  <c r="D17" i="7"/>
  <c r="I17" i="7"/>
  <c r="AL16" i="7"/>
  <c r="AK16" i="7"/>
  <c r="AJ16" i="7"/>
  <c r="AI16" i="7"/>
  <c r="AH16" i="7"/>
  <c r="AF16" i="7"/>
  <c r="AE16" i="7"/>
  <c r="AD16" i="7"/>
  <c r="AC16" i="7"/>
  <c r="U16" i="7"/>
  <c r="T16" i="7"/>
  <c r="S16" i="7"/>
  <c r="R16" i="7"/>
  <c r="P16" i="7"/>
  <c r="O16" i="7"/>
  <c r="M16" i="7"/>
  <c r="I16" i="7"/>
  <c r="AL15" i="7"/>
  <c r="AK15" i="7"/>
  <c r="AJ15" i="7"/>
  <c r="AI15" i="7"/>
  <c r="AH15" i="7"/>
  <c r="AF15" i="7"/>
  <c r="AE15" i="7"/>
  <c r="AD15" i="7"/>
  <c r="AC15" i="7"/>
  <c r="U15" i="7"/>
  <c r="T15" i="7"/>
  <c r="S15" i="7"/>
  <c r="R15" i="7"/>
  <c r="Q15" i="7"/>
  <c r="P15" i="7"/>
  <c r="O15" i="7"/>
  <c r="N15" i="7"/>
  <c r="M15" i="7"/>
  <c r="AL14" i="7"/>
  <c r="AK14" i="7"/>
  <c r="AJ14" i="7"/>
  <c r="AI14" i="7"/>
  <c r="AH14" i="7"/>
  <c r="AF14" i="7"/>
  <c r="AE14" i="7"/>
  <c r="AD14" i="7"/>
  <c r="AC14" i="7"/>
  <c r="U14" i="7"/>
  <c r="T14" i="7"/>
  <c r="S14" i="7"/>
  <c r="R14" i="7"/>
  <c r="Q14" i="7"/>
  <c r="O14" i="7"/>
  <c r="M14" i="7"/>
  <c r="L14" i="7"/>
  <c r="J14" i="7"/>
  <c r="D14" i="7"/>
  <c r="I14" i="7"/>
  <c r="AL13" i="7"/>
  <c r="AK13" i="7"/>
  <c r="AJ13" i="7"/>
  <c r="AI13" i="7"/>
  <c r="AH13" i="7"/>
  <c r="AF13" i="7"/>
  <c r="AE13" i="7"/>
  <c r="AD13" i="7"/>
  <c r="AC13" i="7"/>
  <c r="U13" i="7"/>
  <c r="T13" i="7"/>
  <c r="S13" i="7"/>
  <c r="R13" i="7"/>
  <c r="Q13" i="7"/>
  <c r="O13" i="7"/>
  <c r="M13" i="7"/>
  <c r="L13" i="7"/>
  <c r="J13" i="7"/>
  <c r="D13" i="7"/>
  <c r="I13" i="7"/>
  <c r="AL12" i="7"/>
  <c r="AK12" i="7"/>
  <c r="AJ12" i="7"/>
  <c r="AI12" i="7"/>
  <c r="AH12" i="7"/>
  <c r="AF12" i="7"/>
  <c r="AE12" i="7"/>
  <c r="AD12" i="7"/>
  <c r="AC12" i="7"/>
  <c r="U12" i="7"/>
  <c r="T12" i="7"/>
  <c r="S12" i="7"/>
  <c r="R12" i="7"/>
  <c r="P12" i="7"/>
  <c r="O12" i="7"/>
  <c r="M12" i="7"/>
  <c r="I12" i="7"/>
  <c r="AL11" i="7"/>
  <c r="AK11" i="7"/>
  <c r="AJ11" i="7"/>
  <c r="AI11" i="7"/>
  <c r="AH11" i="7"/>
  <c r="AF11" i="7"/>
  <c r="AE11" i="7"/>
  <c r="AD11" i="7"/>
  <c r="AC11" i="7"/>
  <c r="U11" i="7"/>
  <c r="T11" i="7"/>
  <c r="S11" i="7"/>
  <c r="R11" i="7"/>
  <c r="P11" i="7"/>
  <c r="O11" i="7"/>
  <c r="M11" i="7"/>
  <c r="I11" i="7"/>
  <c r="AL10" i="7"/>
  <c r="AK10" i="7"/>
  <c r="AJ10" i="7"/>
  <c r="AI10" i="7"/>
  <c r="AH10" i="7"/>
  <c r="AF10" i="7"/>
  <c r="AE10" i="7"/>
  <c r="AD10" i="7"/>
  <c r="AC10" i="7"/>
  <c r="U10" i="7"/>
  <c r="T10" i="7"/>
  <c r="S10" i="7"/>
  <c r="R10" i="7"/>
  <c r="Q10" i="7"/>
  <c r="P10" i="7"/>
  <c r="O10" i="7"/>
  <c r="N10" i="7"/>
  <c r="M10" i="7"/>
  <c r="AL9" i="7"/>
  <c r="AK9" i="7"/>
  <c r="AJ9" i="7"/>
  <c r="AI9" i="7"/>
  <c r="AH9" i="7"/>
  <c r="AF9" i="7"/>
  <c r="AE9" i="7"/>
  <c r="AD9" i="7"/>
  <c r="AC9" i="7"/>
  <c r="U9" i="7"/>
  <c r="T9" i="7"/>
  <c r="S9" i="7"/>
  <c r="R9" i="7"/>
  <c r="Q9" i="7"/>
  <c r="P9" i="7"/>
  <c r="O9" i="7"/>
  <c r="N9" i="7"/>
  <c r="M9" i="7"/>
  <c r="AL8" i="7"/>
  <c r="AK8" i="7"/>
  <c r="AJ8" i="7"/>
  <c r="AI8" i="7"/>
  <c r="AH8" i="7"/>
  <c r="AF8" i="7"/>
  <c r="AE8" i="7"/>
  <c r="AD8" i="7"/>
  <c r="AC8" i="7"/>
  <c r="U8" i="7"/>
  <c r="T8" i="7"/>
  <c r="S8" i="7"/>
  <c r="R8" i="7"/>
  <c r="Q8" i="7"/>
  <c r="P8" i="7"/>
  <c r="O8" i="7"/>
  <c r="N8" i="7"/>
  <c r="M8" i="7"/>
  <c r="AL7" i="7"/>
  <c r="AK7" i="7"/>
  <c r="AJ7" i="7"/>
  <c r="AI7" i="7"/>
  <c r="AH7" i="7"/>
  <c r="AF7" i="7"/>
  <c r="AE7" i="7"/>
  <c r="AD7" i="7"/>
  <c r="AC7" i="7"/>
  <c r="U7" i="7"/>
  <c r="T7" i="7"/>
  <c r="S7" i="7"/>
  <c r="R7" i="7"/>
  <c r="Q7" i="7"/>
  <c r="P7" i="7"/>
  <c r="O7" i="7"/>
  <c r="N7" i="7"/>
  <c r="M7" i="7"/>
  <c r="AL1" i="7"/>
  <c r="AK1" i="7"/>
  <c r="AJ1" i="7"/>
  <c r="AI1" i="7"/>
  <c r="AH1" i="7"/>
  <c r="U1" i="7"/>
  <c r="T1" i="7"/>
  <c r="S1" i="7"/>
  <c r="R1" i="7"/>
  <c r="Q1" i="7"/>
  <c r="P1" i="7"/>
  <c r="O1" i="7"/>
  <c r="N14" i="7"/>
  <c r="P14" i="7"/>
  <c r="N16" i="7"/>
  <c r="Q16" i="7"/>
  <c r="N11" i="7"/>
  <c r="Q11" i="7"/>
  <c r="N33" i="7"/>
  <c r="P33" i="7"/>
  <c r="N32" i="7"/>
  <c r="P32" i="7"/>
  <c r="N12" i="7"/>
  <c r="Q12" i="7"/>
  <c r="AK43" i="7"/>
  <c r="AK44" i="7"/>
  <c r="R43" i="7"/>
  <c r="R44" i="7"/>
  <c r="R47" i="7"/>
  <c r="AL43" i="7"/>
  <c r="AL44" i="7"/>
  <c r="N13" i="7"/>
  <c r="P13" i="7"/>
  <c r="N24" i="7"/>
  <c r="P24" i="7"/>
  <c r="U43" i="7"/>
  <c r="U44" i="7"/>
  <c r="N17" i="7"/>
  <c r="P17" i="7"/>
  <c r="O43" i="7"/>
  <c r="O44" i="7"/>
  <c r="O47" i="7"/>
  <c r="S43" i="7"/>
  <c r="S44" i="7"/>
  <c r="AI43" i="7"/>
  <c r="AI44" i="7"/>
  <c r="AH43" i="7"/>
  <c r="AH44" i="7"/>
  <c r="N23" i="7"/>
  <c r="P23" i="7"/>
  <c r="AU18" i="7"/>
  <c r="AV18" i="7"/>
  <c r="N26" i="7"/>
  <c r="P26" i="7"/>
  <c r="N37" i="7"/>
  <c r="Q37" i="7"/>
  <c r="AW18" i="7"/>
  <c r="T43" i="7"/>
  <c r="T44" i="7"/>
  <c r="AJ43" i="7"/>
  <c r="AJ44" i="7"/>
  <c r="P43" i="7"/>
  <c r="P44" i="7"/>
  <c r="P47" i="7"/>
  <c r="AX12" i="7"/>
  <c r="AX18" i="7"/>
  <c r="Q43" i="7"/>
  <c r="Q44" i="7"/>
  <c r="Q47" i="7"/>
  <c r="AY12" i="7"/>
  <c r="AY18" i="7"/>
</calcChain>
</file>

<file path=xl/comments1.xml><?xml version="1.0" encoding="utf-8"?>
<comments xmlns="http://schemas.openxmlformats.org/spreadsheetml/2006/main">
  <authors>
    <author>Chow Pak Shin</author>
  </authors>
  <commentList>
    <comment ref="E17" authorId="0" shapeId="0">
      <text>
        <r>
          <rPr>
            <b/>
            <sz val="9"/>
            <color indexed="81"/>
            <rFont val="Tahoma"/>
            <family val="2"/>
          </rPr>
          <t>Chow Pak Shin:</t>
        </r>
        <r>
          <rPr>
            <sz val="9"/>
            <color indexed="81"/>
            <rFont val="Tahoma"/>
            <family val="2"/>
          </rPr>
          <t xml:space="preserve">
0.491 + 17.645 + 21.651 + 2.068</t>
        </r>
      </text>
    </comment>
    <comment ref="M17" authorId="0" shapeId="0">
      <text>
        <r>
          <rPr>
            <b/>
            <sz val="9"/>
            <color indexed="81"/>
            <rFont val="Tahoma"/>
            <family val="2"/>
          </rPr>
          <t>Chow Pak Shin:</t>
        </r>
        <r>
          <rPr>
            <sz val="9"/>
            <color indexed="81"/>
            <rFont val="Tahoma"/>
            <family val="2"/>
          </rPr>
          <t xml:space="preserve">
didn’t submit this rate during tender stage, as unit rate don’t have allow for PN16, therefore, mr.chan use PN20 to claim it</t>
        </r>
      </text>
    </comment>
    <comment ref="M22" authorId="0" shapeId="0">
      <text>
        <r>
          <rPr>
            <b/>
            <sz val="9"/>
            <color indexed="81"/>
            <rFont val="Tahoma"/>
            <family val="2"/>
          </rPr>
          <t>Chow Pak Shin:</t>
        </r>
        <r>
          <rPr>
            <sz val="9"/>
            <color indexed="81"/>
            <rFont val="Tahoma"/>
            <family val="2"/>
          </rPr>
          <t xml:space="preserve">
ms lam confirm with maxitech verbally
</t>
        </r>
      </text>
    </comment>
    <comment ref="M25" authorId="0" shapeId="0">
      <text>
        <r>
          <rPr>
            <b/>
            <sz val="9"/>
            <color indexed="81"/>
            <rFont val="Tahoma"/>
            <family val="2"/>
          </rPr>
          <t>Chow Pak Shin:</t>
        </r>
        <r>
          <rPr>
            <sz val="9"/>
            <color indexed="81"/>
            <rFont val="Tahoma"/>
            <family val="2"/>
          </rPr>
          <t xml:space="preserve">
didn’t submit this rate during tender stage, as unit rate don’t have allow for PN16</t>
        </r>
      </text>
    </comment>
  </commentList>
</comments>
</file>

<file path=xl/comments2.xml><?xml version="1.0" encoding="utf-8"?>
<comments xmlns="http://schemas.openxmlformats.org/spreadsheetml/2006/main">
  <authors>
    <author>Chow Pak Shin</author>
  </authors>
  <commentList>
    <comment ref="J13" authorId="0" shapeId="0">
      <text>
        <r>
          <rPr>
            <b/>
            <sz val="9"/>
            <color indexed="81"/>
            <rFont val="Tahoma"/>
            <family val="2"/>
          </rPr>
          <t>Chow Pak Shin:</t>
        </r>
        <r>
          <rPr>
            <sz val="9"/>
            <color indexed="81"/>
            <rFont val="Tahoma"/>
            <family val="2"/>
          </rPr>
          <t xml:space="preserve">
assume</t>
        </r>
      </text>
    </comment>
    <comment ref="L13" authorId="0" shapeId="0">
      <text>
        <r>
          <rPr>
            <b/>
            <sz val="9"/>
            <color indexed="81"/>
            <rFont val="Tahoma"/>
            <family val="2"/>
          </rPr>
          <t>Chow Pak Shin:</t>
        </r>
        <r>
          <rPr>
            <sz val="9"/>
            <color indexed="81"/>
            <rFont val="Tahoma"/>
            <family val="2"/>
          </rPr>
          <t xml:space="preserve">
assume</t>
        </r>
      </text>
    </comment>
    <comment ref="J14" authorId="0" shapeId="0">
      <text>
        <r>
          <rPr>
            <b/>
            <sz val="9"/>
            <color indexed="81"/>
            <rFont val="Tahoma"/>
            <family val="2"/>
          </rPr>
          <t>Chow Pak Shin:</t>
        </r>
        <r>
          <rPr>
            <sz val="9"/>
            <color indexed="81"/>
            <rFont val="Tahoma"/>
            <family val="2"/>
          </rPr>
          <t xml:space="preserve">
assume</t>
        </r>
      </text>
    </comment>
    <comment ref="L14" authorId="0" shapeId="0">
      <text>
        <r>
          <rPr>
            <b/>
            <sz val="9"/>
            <color indexed="81"/>
            <rFont val="Tahoma"/>
            <family val="2"/>
          </rPr>
          <t>Chow Pak Shin:</t>
        </r>
        <r>
          <rPr>
            <sz val="9"/>
            <color indexed="81"/>
            <rFont val="Tahoma"/>
            <family val="2"/>
          </rPr>
          <t xml:space="preserve">
assume</t>
        </r>
      </text>
    </comment>
    <comment ref="J17" authorId="0" shapeId="0">
      <text>
        <r>
          <rPr>
            <b/>
            <sz val="9"/>
            <color indexed="81"/>
            <rFont val="Tahoma"/>
            <family val="2"/>
          </rPr>
          <t>Chow Pak Shin:</t>
        </r>
        <r>
          <rPr>
            <sz val="9"/>
            <color indexed="81"/>
            <rFont val="Tahoma"/>
            <family val="2"/>
          </rPr>
          <t xml:space="preserve">
assume</t>
        </r>
      </text>
    </comment>
    <comment ref="L17" authorId="0" shapeId="0">
      <text>
        <r>
          <rPr>
            <b/>
            <sz val="9"/>
            <color indexed="81"/>
            <rFont val="Tahoma"/>
            <family val="2"/>
          </rPr>
          <t>Chow Pak Shin:</t>
        </r>
        <r>
          <rPr>
            <sz val="9"/>
            <color indexed="81"/>
            <rFont val="Tahoma"/>
            <family val="2"/>
          </rPr>
          <t xml:space="preserve">
assume</t>
        </r>
      </text>
    </comment>
  </commentList>
</comments>
</file>

<file path=xl/sharedStrings.xml><?xml version="1.0" encoding="utf-8"?>
<sst xmlns="http://schemas.openxmlformats.org/spreadsheetml/2006/main" count="270" uniqueCount="151">
  <si>
    <t>Item</t>
  </si>
  <si>
    <t>L</t>
  </si>
  <si>
    <t>W</t>
  </si>
  <si>
    <t>H</t>
  </si>
  <si>
    <t>NOU</t>
  </si>
  <si>
    <t>Conc</t>
  </si>
  <si>
    <t>Fwk</t>
  </si>
  <si>
    <t>T12</t>
  </si>
  <si>
    <t>Total</t>
  </si>
  <si>
    <t>Project: R36</t>
  </si>
  <si>
    <t>Unit</t>
  </si>
  <si>
    <t>Bar</t>
  </si>
  <si>
    <t>Links</t>
  </si>
  <si>
    <t>Ref</t>
  </si>
  <si>
    <t>Length</t>
  </si>
  <si>
    <t>Type No</t>
  </si>
  <si>
    <t>Shape</t>
  </si>
  <si>
    <t>Dia</t>
  </si>
  <si>
    <t>Spacing</t>
  </si>
  <si>
    <t>Bar No</t>
  </si>
  <si>
    <t>a</t>
  </si>
  <si>
    <t>b</t>
  </si>
  <si>
    <t>c</t>
  </si>
  <si>
    <t>qty</t>
  </si>
  <si>
    <t>CC</t>
  </si>
  <si>
    <t>e</t>
  </si>
  <si>
    <t>nou</t>
  </si>
  <si>
    <t>Chow</t>
  </si>
  <si>
    <t>(R8)</t>
  </si>
  <si>
    <t>top</t>
  </si>
  <si>
    <t>btm</t>
  </si>
  <si>
    <t>Description</t>
  </si>
  <si>
    <t>BQ</t>
  </si>
  <si>
    <t>Rate</t>
  </si>
  <si>
    <t>Amount</t>
  </si>
  <si>
    <t>Item:Reinforcement</t>
  </si>
  <si>
    <t>Location: Blk C (R)</t>
  </si>
  <si>
    <t>Grd flr</t>
  </si>
  <si>
    <t>S6</t>
  </si>
  <si>
    <t>hor</t>
  </si>
  <si>
    <t>ver</t>
  </si>
  <si>
    <t>wihtout drawing</t>
  </si>
  <si>
    <t>S1-1-1.5/A-A1</t>
  </si>
  <si>
    <t>S1-1-1.5/A1-B</t>
  </si>
  <si>
    <t>PG</t>
  </si>
  <si>
    <t>Difference</t>
  </si>
  <si>
    <t>d</t>
  </si>
  <si>
    <t>NOS</t>
  </si>
  <si>
    <t>Harcore</t>
  </si>
  <si>
    <t>Qty</t>
  </si>
  <si>
    <t>Omission (RM)</t>
  </si>
  <si>
    <t>Addition (RM)</t>
  </si>
  <si>
    <t>OMISSION</t>
  </si>
  <si>
    <t>ADDITION</t>
  </si>
  <si>
    <t>Sub-Total Amount (RM)</t>
  </si>
  <si>
    <t>Total Amount (RM)</t>
  </si>
  <si>
    <r>
      <t xml:space="preserve">Nett Addition / </t>
    </r>
    <r>
      <rPr>
        <strike/>
        <sz val="10"/>
        <rFont val="Arial"/>
        <family val="2"/>
      </rPr>
      <t>Omission</t>
    </r>
  </si>
  <si>
    <t>profit</t>
  </si>
  <si>
    <t>%</t>
  </si>
  <si>
    <t>CADANGAN MEMBINA DAN MENYIAPKAN 36 UNIT BANGUNAN INDUSTRI SESEBUAH 1 1/2 TINGKAT 100' X 200', (FASA 16B) DI ATAS LOT- LOT (98207 &amp;  98029) - (98215 &amp; 98037), PT. 69329 - PT. 69337, PT. 69338 - PT. 69355 DAN 3 UNIT PENCAWANG ELEKTRIK (PT. 69377, PT.69380 &amp; PT.69409) DI ATAS SEBAHGAIAN LOT 69067 (LOT 19) &amp; LOT 69099 (LOT 25) BANDAR BUKIT RAJA, OFF JALAN MERU, MUKIM KAMPAR, DAERAH KLANG UTARA (KU2), KLANG BANDAR DIRAJA, SELANGOR DARUL EHSAN UNTUK TETUAN SIME DARBY USJ DEVELOPMENT SDN BHD.</t>
  </si>
  <si>
    <t>m</t>
  </si>
  <si>
    <t>T10</t>
  </si>
  <si>
    <t>Exc</t>
  </si>
  <si>
    <t>36 Units</t>
  </si>
  <si>
    <t>Maxitech</t>
  </si>
  <si>
    <t>Type A</t>
  </si>
  <si>
    <t>EWWL</t>
  </si>
  <si>
    <t>Infra</t>
  </si>
  <si>
    <t>To upgrade existing incoming pipe size from the water meter upto the tee-off point to domestic storage tank (underground pipe from 25mm diameter to 32mm diameter</t>
  </si>
  <si>
    <t>Extra over for incoming pipe to rainwater harvesting tank (underground pipework only). Pipe to tee-off from the incoming pipe to the domestic water tank</t>
  </si>
  <si>
    <t>VO 03 Upgrade Incoming Cold Water Pipe To Rainwater Harvesting Tank</t>
  </si>
  <si>
    <t>BQ-12/M/1</t>
  </si>
  <si>
    <t>25mm diameter PPR PN 16 pipe</t>
  </si>
  <si>
    <t>32mm diameter PPR PN 16 pipe</t>
  </si>
  <si>
    <t>25mm diameter PPR PN16 pipe</t>
  </si>
  <si>
    <r>
      <t xml:space="preserve">Nett Addition / </t>
    </r>
    <r>
      <rPr>
        <strike/>
        <sz val="10"/>
        <color rgb="FFFF0000"/>
        <rFont val="Arial"/>
        <family val="2"/>
      </rPr>
      <t>Omission</t>
    </r>
  </si>
  <si>
    <t>RC DRAIN (CLOSED DRAIN) WITHOUT SLAB</t>
  </si>
  <si>
    <t>m2</t>
  </si>
  <si>
    <t>INFRA</t>
  </si>
  <si>
    <t>m3</t>
  </si>
  <si>
    <t>Mass concrete Grade 20, as specified in</t>
  </si>
  <si>
    <t>DRAIN COVER SLAB FOR WALKWAY AND CROSSING</t>
  </si>
  <si>
    <t>Hardcore, consolidated and blinded to receive concrete</t>
  </si>
  <si>
    <t>Excavate commencing from formation level and get out, part return, fill in and ram, deposit and spread in making up levels where directed within the site and remainder load and cart away</t>
  </si>
  <si>
    <t>Vibrated reinforced concrete Grade 25 - 20mm aggregate as described in :-</t>
  </si>
  <si>
    <t>High tensile steel reinforcement bar as described in :-</t>
  </si>
  <si>
    <t>Sawn formwork as described to :-</t>
  </si>
  <si>
    <t>Sides of bed</t>
  </si>
  <si>
    <t>Sides of walls</t>
  </si>
  <si>
    <t>300mm (Internal) wide x 150mm deep to invert half round glazed ware channel constructed of 60mm thick sides and bottom cast in 600mm lengths, bedded and jointed in cement and sand (1:3) mortar laid to falls including ends, angles and junctions</t>
  </si>
  <si>
    <t>75mm Diameter PVC pipe 150mm long as weep hole cast through wall with and including surrounding one end of pipe with 230mm x 300mm filter backing consisting of selected aggregate (38mm to 75mm) and wrapped in with geotextile membrane</t>
  </si>
  <si>
    <t>no</t>
  </si>
  <si>
    <t>kg</t>
  </si>
  <si>
    <t>new rate</t>
  </si>
  <si>
    <t>Trench for u-drain and cover slab</t>
  </si>
  <si>
    <t>6.1/1</t>
  </si>
  <si>
    <t>100mm thick wall</t>
  </si>
  <si>
    <t>100mm thk bed</t>
  </si>
  <si>
    <t>6.1/3</t>
  </si>
  <si>
    <t>Blinding not exceeding 50mm thick under U-drain bed</t>
  </si>
  <si>
    <t>f</t>
  </si>
  <si>
    <t>g</t>
  </si>
  <si>
    <t>h</t>
  </si>
  <si>
    <t>j</t>
  </si>
  <si>
    <t>200mm (consolidated thickness), ground slab</t>
  </si>
  <si>
    <t>200mm thick cover slab</t>
  </si>
  <si>
    <t>Sides &amp; soffit of drain cover slab</t>
  </si>
  <si>
    <t>6.1/2</t>
  </si>
  <si>
    <t>12mm in drain cover slab</t>
  </si>
  <si>
    <t>16mm in drain cover slab</t>
  </si>
  <si>
    <t>25mm in drain cover slab</t>
  </si>
  <si>
    <t>RC DRAIN (CLOSED DRAIN)</t>
  </si>
  <si>
    <t>Supply material and labour to construct in situ reinforce concrete drains (with in situ drain cover slab). Rate to include excavation, blinding layer Grade C10/20, reinforced concrete Grade C25/20, formwork, reinforcement and compacted backfilling with suitable material. All works to be carried out as per specification and drawings.</t>
  </si>
  <si>
    <t>Bottom Width, B = 750 mm (Type C) but not exceeding 2.0m depth</t>
  </si>
  <si>
    <t>2.2.1</t>
  </si>
  <si>
    <t>lin.m</t>
  </si>
  <si>
    <t>BQ 11.2/1</t>
  </si>
  <si>
    <t>200mm thick blinding under U-drain bed</t>
  </si>
  <si>
    <t>10mm in bed and wall</t>
  </si>
  <si>
    <t>Supply Material And Labour To Construct insitu reinforce concrete drains and heavy duty drain cover slab for walkway and crossing</t>
  </si>
  <si>
    <t>R10</t>
  </si>
  <si>
    <t>T20</t>
  </si>
  <si>
    <t>T25</t>
  </si>
  <si>
    <t xml:space="preserve">Stump and Column </t>
  </si>
  <si>
    <t xml:space="preserve">Rebar </t>
  </si>
  <si>
    <t>R8</t>
  </si>
  <si>
    <t>R6</t>
  </si>
  <si>
    <t>T32</t>
  </si>
  <si>
    <t>T16</t>
  </si>
  <si>
    <t>Stump</t>
  </si>
  <si>
    <t>grd</t>
  </si>
  <si>
    <t>1st</t>
  </si>
  <si>
    <t>2nd</t>
  </si>
  <si>
    <t>3rd</t>
  </si>
  <si>
    <t>4th</t>
  </si>
  <si>
    <t xml:space="preserve">Total </t>
  </si>
  <si>
    <t>Concrete</t>
  </si>
  <si>
    <t xml:space="preserve">Formwork </t>
  </si>
  <si>
    <t xml:space="preserve">Compose Chow Qty </t>
  </si>
  <si>
    <t>Qty/meter</t>
  </si>
  <si>
    <t>To supply and lay 80mm thick interlocking pavers (Flexiplus - Black, Grey, Red)</t>
  </si>
  <si>
    <t>To supply and lay 80mm thick interlocking pavers (Flexiplus - Yellow, Peach)</t>
  </si>
  <si>
    <t>To supply and lay 80mm thick interlocking pavers (Flexiplus - Red Velvet)</t>
  </si>
  <si>
    <t>To supply and lay 80mm thick interlocking pavers (Flexiplus - Blue)</t>
  </si>
  <si>
    <t>BACKLANE</t>
  </si>
  <si>
    <t>WALKWAY</t>
  </si>
  <si>
    <t xml:space="preserve">To supply and lay 60mm thick interlocking pavers (Flexipave 198 x 98 - Black colour), (Prime Paver 200 x 200 - Black, Grey Colour) </t>
  </si>
  <si>
    <t>To supply and lay 60mm thick interlocking pavers (Prime Paver 200 x 200 - Peach colour)</t>
  </si>
  <si>
    <t>Material</t>
  </si>
  <si>
    <t>50mm thk sand bedding</t>
  </si>
  <si>
    <t>INFRASTRUCTURE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</si>
</sst>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_(* \(#,##0\);_(* &quot;-&quot;_);_(@_)"/>
    <numFmt numFmtId="44" formatCode="_(&quot;$&quot;* #,##0.00_);_(&quot;$&quot;* \(#,##0.00\);_(&quot;$&quot;* &quot;-&quot;??_);_(@_)"/>
    <numFmt numFmtId="43" formatCode="_(* #,##0.00_);_(* \(#,##0.00\);_(* &quot;-&quot;??_);_(@_)"/>
    <numFmt numFmtId="164" formatCode="_(&quot;RM&quot;* #,##0.00_);_(&quot;RM&quot;* \(#,##0.00\);_(&quot;RM&quot;* &quot;-&quot;??_);_(@_)"/>
    <numFmt numFmtId="165" formatCode="_-* #,##0.00_-;\-* #,##0.00_-;_-* &quot;-&quot;??_-;_-@_-"/>
    <numFmt numFmtId="166" formatCode="_-* #,##0_-;\-* #,##0_-;_-* &quot;-&quot;??_-;_-@_-"/>
    <numFmt numFmtId="167" formatCode="_(* #,##0.000_);_(* \(#,##0.000\);_(* &quot;-&quot;??_);_(@_)"/>
    <numFmt numFmtId="168" formatCode="0.000"/>
    <numFmt numFmtId="169" formatCode="_(* #,##0_);_(* \(#,##0\);_(* &quot;-&quot;??_);_(@_)"/>
    <numFmt numFmtId="170" formatCode="_(* #,##0.00_);_(* \(#,##0.00\);_(* \-??_);_(@_)"/>
    <numFmt numFmtId="171" formatCode="#,##0.00&quot; &quot;;&quot; (&quot;#,##0.00&quot;)&quot;;&quot; -&quot;#&quot; &quot;;@&quot; &quot;"/>
    <numFmt numFmtId="172" formatCode="_([$RM-4409]* #,##0.00_);_([$RM-4409]* \(#,##0.00\);_([$RM-4409]* &quot;-&quot;??_);_(@_)"/>
  </numFmts>
  <fonts count="58">
    <font>
      <sz val="11"/>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Times New Roman"/>
      <family val="2"/>
    </font>
    <font>
      <sz val="11"/>
      <color rgb="FFFF0000"/>
      <name val="Times New Roman"/>
      <family val="2"/>
    </font>
    <font>
      <b/>
      <sz val="11"/>
      <color theme="1"/>
      <name val="Times New Roman"/>
      <family val="1"/>
    </font>
    <font>
      <sz val="10"/>
      <name val="Arial"/>
      <family val="2"/>
    </font>
    <font>
      <b/>
      <sz val="10"/>
      <name val="Trebuchet MS"/>
      <family val="2"/>
    </font>
    <font>
      <sz val="10"/>
      <name val="Trebuchet MS"/>
      <family val="2"/>
    </font>
    <font>
      <b/>
      <u/>
      <sz val="10"/>
      <name val="Trebuchet MS"/>
      <family val="2"/>
    </font>
    <font>
      <b/>
      <sz val="9"/>
      <color indexed="81"/>
      <name val="Tahoma"/>
      <family val="2"/>
    </font>
    <font>
      <sz val="9"/>
      <color indexed="81"/>
      <name val="Tahoma"/>
      <family val="2"/>
    </font>
    <font>
      <u/>
      <sz val="10"/>
      <name val="Trebuchet MS"/>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Helv"/>
    </font>
    <font>
      <sz val="11"/>
      <color theme="1"/>
      <name val="Calibri"/>
      <family val="2"/>
      <scheme val="minor"/>
    </font>
    <font>
      <sz val="11"/>
      <color theme="1"/>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Helv"/>
      <charset val="134"/>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Times New Roman"/>
      <family val="1"/>
    </font>
    <font>
      <b/>
      <u/>
      <sz val="10"/>
      <name val="Arial"/>
      <family val="2"/>
    </font>
    <font>
      <sz val="10"/>
      <color indexed="12"/>
      <name val="Arial"/>
      <family val="2"/>
    </font>
    <font>
      <sz val="10"/>
      <color indexed="10"/>
      <name val="Arial"/>
      <family val="2"/>
    </font>
    <font>
      <b/>
      <sz val="10"/>
      <name val="Arial"/>
      <family val="2"/>
    </font>
    <font>
      <b/>
      <sz val="10"/>
      <color indexed="12"/>
      <name val="Arial"/>
      <family val="2"/>
    </font>
    <font>
      <b/>
      <u/>
      <sz val="10"/>
      <color rgb="FFFF0000"/>
      <name val="Arial"/>
      <family val="2"/>
    </font>
    <font>
      <sz val="10"/>
      <color rgb="FF0070C0"/>
      <name val="Arial"/>
      <family val="2"/>
    </font>
    <font>
      <b/>
      <u/>
      <sz val="10"/>
      <color rgb="FF0070C0"/>
      <name val="Arial"/>
      <family val="2"/>
    </font>
    <font>
      <strike/>
      <sz val="10"/>
      <name val="Arial"/>
      <family val="2"/>
    </font>
    <font>
      <u/>
      <sz val="10"/>
      <name val="Arial"/>
      <family val="2"/>
    </font>
    <font>
      <b/>
      <sz val="10"/>
      <name val="Times New Roman"/>
      <family val="1"/>
    </font>
    <font>
      <b/>
      <sz val="10"/>
      <color rgb="FFFF0000"/>
      <name val="Times New Roman"/>
      <family val="1"/>
    </font>
    <font>
      <sz val="10"/>
      <color rgb="FFFF0000"/>
      <name val="Times New Roman"/>
      <family val="1"/>
    </font>
    <font>
      <sz val="10"/>
      <color rgb="FFFF0000"/>
      <name val="Arial"/>
      <family val="2"/>
    </font>
    <font>
      <b/>
      <sz val="10"/>
      <color rgb="FFFF0000"/>
      <name val="Arial"/>
      <family val="2"/>
    </font>
    <font>
      <u/>
      <sz val="10"/>
      <color rgb="FFFF0000"/>
      <name val="Arial"/>
      <family val="2"/>
    </font>
    <font>
      <strike/>
      <sz val="10"/>
      <color rgb="FFFF0000"/>
      <name val="Arial"/>
      <family val="2"/>
    </font>
    <font>
      <b/>
      <sz val="11"/>
      <color theme="1"/>
      <name val="Calibri"/>
      <family val="2"/>
      <scheme val="minor"/>
    </font>
    <font>
      <u/>
      <sz val="11"/>
      <color theme="1"/>
      <name val="Calibri"/>
      <family val="2"/>
      <scheme val="minor"/>
    </font>
    <font>
      <b/>
      <u/>
      <sz val="11"/>
      <color theme="1"/>
      <name val="Calibri"/>
      <family val="2"/>
      <scheme val="minor"/>
    </font>
    <font>
      <u/>
      <sz val="11"/>
      <color theme="1"/>
      <name val="Times New Roman"/>
      <family val="2"/>
    </font>
  </fonts>
  <fills count="31">
    <fill>
      <patternFill patternType="none"/>
    </fill>
    <fill>
      <patternFill patternType="gray125"/>
    </fill>
    <fill>
      <patternFill patternType="solid">
        <fgColor rgb="FFFFFF00"/>
        <bgColor indexed="64"/>
      </patternFill>
    </fill>
    <fill>
      <patternFill patternType="solid">
        <fgColor rgb="FF00F0E5"/>
        <bgColor indexed="64"/>
      </patternFill>
    </fill>
    <fill>
      <patternFill patternType="solid">
        <fgColor theme="9" tint="0.39997558519241921"/>
        <bgColor indexed="64"/>
      </patternFill>
    </fill>
    <fill>
      <patternFill patternType="solid">
        <fgColor indexed="41"/>
        <bgColor indexed="64"/>
      </patternFill>
    </fill>
    <fill>
      <patternFill patternType="solid">
        <fgColor theme="9"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rgb="FF92D050"/>
        <bgColor indexed="64"/>
      </patternFill>
    </fill>
  </fills>
  <borders count="62">
    <border>
      <left/>
      <right/>
      <top/>
      <bottom/>
      <diagonal/>
    </border>
    <border>
      <left/>
      <right/>
      <top style="thin">
        <color indexed="64"/>
      </top>
      <bottom style="double">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style="double">
        <color auto="1"/>
      </right>
      <top style="thin">
        <color auto="1"/>
      </top>
      <bottom style="thin">
        <color auto="1"/>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auto="1"/>
      </left>
      <right style="double">
        <color auto="1"/>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auto="1"/>
      </left>
      <right style="double">
        <color auto="1"/>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auto="1"/>
      </left>
      <right style="double">
        <color auto="1"/>
      </right>
      <top style="hair">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17">
    <xf numFmtId="0" fontId="0" fillId="0" borderId="0"/>
    <xf numFmtId="165" fontId="4" fillId="0" borderId="0" applyFont="0" applyFill="0" applyBorder="0" applyAlignment="0" applyProtection="0"/>
    <xf numFmtId="0" fontId="7" fillId="0" borderId="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5" fillId="17"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4" borderId="0" applyNumberFormat="0" applyBorder="0" applyAlignment="0" applyProtection="0"/>
    <xf numFmtId="0" fontId="16" fillId="8" borderId="0" applyNumberFormat="0" applyBorder="0" applyAlignment="0" applyProtection="0"/>
    <xf numFmtId="0" fontId="17" fillId="25" borderId="29" applyNumberFormat="0" applyAlignment="0" applyProtection="0"/>
    <xf numFmtId="0" fontId="18" fillId="26" borderId="30" applyNumberFormat="0" applyAlignment="0" applyProtection="0"/>
    <xf numFmtId="41" fontId="7" fillId="0" borderId="0" applyFont="0" applyFill="0" applyBorder="0" applyAlignment="0" applyProtection="0"/>
    <xf numFmtId="41" fontId="14"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165" fontId="19" fillId="0" borderId="0" applyFont="0" applyFill="0" applyBorder="0" applyAlignment="0" applyProtection="0"/>
    <xf numFmtId="170" fontId="7" fillId="0" borderId="0" applyFill="0" applyBorder="0" applyAlignment="0" applyProtection="0"/>
    <xf numFmtId="43" fontId="20" fillId="0" borderId="0" applyFont="0" applyFill="0" applyBorder="0" applyAlignment="0" applyProtection="0"/>
    <xf numFmtId="165" fontId="2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4" fillId="0" borderId="0" applyFont="0" applyFill="0" applyBorder="0" applyAlignment="0" applyProtection="0"/>
    <xf numFmtId="43" fontId="19" fillId="0" borderId="0" applyFont="0" applyFill="0" applyBorder="0" applyAlignment="0" applyProtection="0"/>
    <xf numFmtId="43" fontId="1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4"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171" fontId="21" fillId="0" borderId="0"/>
    <xf numFmtId="0" fontId="22" fillId="0" borderId="0" applyNumberFormat="0" applyFill="0" applyBorder="0" applyAlignment="0" applyProtection="0"/>
    <xf numFmtId="0" fontId="23" fillId="9" borderId="0" applyNumberFormat="0" applyBorder="0" applyAlignment="0" applyProtection="0"/>
    <xf numFmtId="0" fontId="24" fillId="0" borderId="31" applyNumberFormat="0" applyFill="0" applyAlignment="0" applyProtection="0"/>
    <xf numFmtId="0" fontId="25" fillId="0" borderId="32" applyNumberFormat="0" applyFill="0" applyAlignment="0" applyProtection="0"/>
    <xf numFmtId="0" fontId="26" fillId="0" borderId="33"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12" borderId="29" applyNumberFormat="0" applyAlignment="0" applyProtection="0"/>
    <xf numFmtId="0" fontId="29" fillId="0" borderId="34" applyNumberFormat="0" applyFill="0" applyAlignment="0" applyProtection="0"/>
    <xf numFmtId="0" fontId="30" fillId="27" borderId="0" applyNumberFormat="0" applyBorder="0" applyAlignment="0" applyProtection="0"/>
    <xf numFmtId="0" fontId="7" fillId="0" borderId="0"/>
    <xf numFmtId="0" fontId="20" fillId="0" borderId="0"/>
    <xf numFmtId="0" fontId="19" fillId="0" borderId="0"/>
    <xf numFmtId="0" fontId="7" fillId="0" borderId="0"/>
    <xf numFmtId="0" fontId="20" fillId="0" borderId="0"/>
    <xf numFmtId="0" fontId="7" fillId="0" borderId="0"/>
    <xf numFmtId="0" fontId="19" fillId="0" borderId="0"/>
    <xf numFmtId="0" fontId="31" fillId="0" borderId="0"/>
    <xf numFmtId="0" fontId="20" fillId="0" borderId="0"/>
    <xf numFmtId="0" fontId="7" fillId="0" borderId="0"/>
    <xf numFmtId="0" fontId="7" fillId="0" borderId="0"/>
    <xf numFmtId="0" fontId="20" fillId="0" borderId="0"/>
    <xf numFmtId="0" fontId="7" fillId="0" borderId="0"/>
    <xf numFmtId="0" fontId="7" fillId="0" borderId="0"/>
    <xf numFmtId="0" fontId="7" fillId="28" borderId="35" applyNumberFormat="0" applyFont="0" applyAlignment="0" applyProtection="0"/>
    <xf numFmtId="0" fontId="32" fillId="25" borderId="36"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0" fontId="33" fillId="0" borderId="0" applyNumberFormat="0" applyFill="0" applyBorder="0" applyAlignment="0" applyProtection="0"/>
    <xf numFmtId="0" fontId="34" fillId="0" borderId="37" applyNumberFormat="0" applyFill="0" applyAlignment="0" applyProtection="0"/>
    <xf numFmtId="0" fontId="35" fillId="0" borderId="0" applyNumberForma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7" fillId="0" borderId="0"/>
    <xf numFmtId="41" fontId="14"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17" fillId="25" borderId="58" applyNumberFormat="0" applyAlignment="0" applyProtection="0"/>
    <xf numFmtId="43" fontId="2" fillId="0" borderId="0" applyFont="0" applyFill="0" applyBorder="0" applyAlignment="0" applyProtection="0"/>
    <xf numFmtId="0" fontId="28" fillId="12" borderId="58" applyNumberFormat="0" applyAlignment="0" applyProtection="0"/>
    <xf numFmtId="0" fontId="7" fillId="28" borderId="59" applyNumberFormat="0" applyFont="0" applyAlignment="0" applyProtection="0"/>
    <xf numFmtId="0" fontId="32" fillId="25" borderId="60" applyNumberFormat="0" applyAlignment="0" applyProtection="0"/>
    <xf numFmtId="0" fontId="34" fillId="0" borderId="61" applyNumberFormat="0" applyFill="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44" fontId="4" fillId="0" borderId="0" applyFont="0" applyFill="0" applyBorder="0" applyAlignment="0" applyProtection="0"/>
    <xf numFmtId="43" fontId="7" fillId="0" borderId="0" applyFont="0" applyFill="0" applyBorder="0" applyAlignment="0" applyProtection="0"/>
  </cellStyleXfs>
  <cellXfs count="287">
    <xf numFmtId="0" fontId="0" fillId="0" borderId="0" xfId="0"/>
    <xf numFmtId="0" fontId="6" fillId="0" borderId="0" xfId="0" applyFont="1"/>
    <xf numFmtId="0" fontId="5" fillId="0" borderId="0" xfId="0" applyFont="1"/>
    <xf numFmtId="167" fontId="0" fillId="0" borderId="0" xfId="0" applyNumberFormat="1"/>
    <xf numFmtId="0" fontId="0" fillId="2" borderId="0" xfId="0" applyFill="1"/>
    <xf numFmtId="0" fontId="0" fillId="0" borderId="0" xfId="0" applyFill="1"/>
    <xf numFmtId="0" fontId="6" fillId="3" borderId="2" xfId="0" applyFont="1" applyFill="1" applyBorder="1" applyAlignment="1"/>
    <xf numFmtId="0" fontId="6" fillId="4" borderId="2" xfId="0" applyFont="1" applyFill="1" applyBorder="1" applyAlignment="1"/>
    <xf numFmtId="0" fontId="8" fillId="0" borderId="3" xfId="2" applyFont="1" applyBorder="1" applyAlignment="1">
      <alignment horizontal="center"/>
    </xf>
    <xf numFmtId="0" fontId="8" fillId="0" borderId="4" xfId="2" applyFont="1" applyBorder="1" applyAlignment="1">
      <alignment horizontal="center"/>
    </xf>
    <xf numFmtId="0" fontId="8" fillId="5" borderId="4" xfId="2" applyFont="1" applyFill="1" applyBorder="1" applyAlignment="1">
      <alignment horizontal="center"/>
    </xf>
    <xf numFmtId="0" fontId="8" fillId="5" borderId="5" xfId="2" applyFont="1" applyFill="1" applyBorder="1" applyAlignment="1">
      <alignment horizontal="center"/>
    </xf>
    <xf numFmtId="0" fontId="8" fillId="5" borderId="6" xfId="2" applyFont="1" applyFill="1" applyBorder="1" applyAlignment="1">
      <alignment horizontal="center"/>
    </xf>
    <xf numFmtId="0" fontId="8" fillId="6" borderId="3" xfId="2" applyFont="1" applyFill="1" applyBorder="1" applyAlignment="1">
      <alignment horizontal="center"/>
    </xf>
    <xf numFmtId="0" fontId="8" fillId="6" borderId="4" xfId="2" applyFont="1" applyFill="1" applyBorder="1" applyAlignment="1">
      <alignment horizontal="center"/>
    </xf>
    <xf numFmtId="0" fontId="8" fillId="6" borderId="5" xfId="2" applyFont="1" applyFill="1" applyBorder="1" applyAlignment="1">
      <alignment horizontal="center"/>
    </xf>
    <xf numFmtId="43" fontId="0" fillId="0" borderId="9" xfId="0" applyNumberFormat="1" applyBorder="1"/>
    <xf numFmtId="167" fontId="0" fillId="0" borderId="9" xfId="0" applyNumberFormat="1" applyBorder="1"/>
    <xf numFmtId="169" fontId="0" fillId="0" borderId="9" xfId="0" applyNumberFormat="1" applyBorder="1"/>
    <xf numFmtId="167" fontId="0" fillId="0" borderId="10" xfId="0" applyNumberFormat="1" applyBorder="1"/>
    <xf numFmtId="167" fontId="0" fillId="0" borderId="11" xfId="0" applyNumberFormat="1" applyBorder="1"/>
    <xf numFmtId="167" fontId="0" fillId="0" borderId="12" xfId="0" applyNumberFormat="1" applyBorder="1"/>
    <xf numFmtId="43" fontId="0" fillId="0" borderId="10" xfId="0" applyNumberFormat="1" applyBorder="1"/>
    <xf numFmtId="43" fontId="0" fillId="0" borderId="13" xfId="0" applyNumberFormat="1" applyBorder="1"/>
    <xf numFmtId="167" fontId="0" fillId="0" borderId="14" xfId="0" applyNumberFormat="1" applyBorder="1"/>
    <xf numFmtId="167" fontId="0" fillId="0" borderId="15" xfId="0" applyNumberFormat="1" applyBorder="1"/>
    <xf numFmtId="169" fontId="0" fillId="0" borderId="10" xfId="0" applyNumberFormat="1" applyBorder="1"/>
    <xf numFmtId="167" fontId="5" fillId="0" borderId="15" xfId="0" applyNumberFormat="1" applyFont="1" applyFill="1" applyBorder="1"/>
    <xf numFmtId="1" fontId="9" fillId="0" borderId="7" xfId="2" applyNumberFormat="1" applyFont="1" applyBorder="1" applyAlignment="1">
      <alignment horizontal="center"/>
    </xf>
    <xf numFmtId="1" fontId="9" fillId="0" borderId="16" xfId="2" applyNumberFormat="1" applyFont="1" applyBorder="1"/>
    <xf numFmtId="167" fontId="0" fillId="0" borderId="15" xfId="0" applyNumberFormat="1" applyFill="1" applyBorder="1"/>
    <xf numFmtId="167" fontId="0" fillId="0" borderId="17" xfId="0" applyNumberFormat="1" applyBorder="1"/>
    <xf numFmtId="169" fontId="0" fillId="0" borderId="18" xfId="0" applyNumberFormat="1" applyBorder="1"/>
    <xf numFmtId="167" fontId="0" fillId="0" borderId="18" xfId="0" applyNumberFormat="1" applyBorder="1"/>
    <xf numFmtId="168" fontId="10" fillId="0" borderId="16" xfId="2" applyNumberFormat="1" applyFont="1" applyBorder="1"/>
    <xf numFmtId="168" fontId="9" fillId="0" borderId="16" xfId="2" applyNumberFormat="1" applyFont="1" applyBorder="1"/>
    <xf numFmtId="1" fontId="9" fillId="0" borderId="19" xfId="2" applyNumberFormat="1" applyFont="1" applyBorder="1" applyAlignment="1">
      <alignment horizontal="center"/>
    </xf>
    <xf numFmtId="168" fontId="9" fillId="0" borderId="20" xfId="2" applyNumberFormat="1" applyFont="1" applyBorder="1"/>
    <xf numFmtId="43" fontId="0" fillId="0" borderId="21" xfId="0" applyNumberFormat="1" applyBorder="1"/>
    <xf numFmtId="167" fontId="0" fillId="0" borderId="21" xfId="0" applyNumberFormat="1" applyBorder="1"/>
    <xf numFmtId="169" fontId="0" fillId="0" borderId="21" xfId="0" applyNumberFormat="1" applyBorder="1"/>
    <xf numFmtId="167" fontId="0" fillId="0" borderId="22" xfId="0" applyNumberFormat="1" applyBorder="1"/>
    <xf numFmtId="167" fontId="0" fillId="0" borderId="23" xfId="0" applyNumberFormat="1" applyBorder="1"/>
    <xf numFmtId="167" fontId="0" fillId="0" borderId="24" xfId="0" applyNumberFormat="1" applyBorder="1"/>
    <xf numFmtId="169" fontId="0" fillId="0" borderId="0" xfId="0" applyNumberFormat="1"/>
    <xf numFmtId="43" fontId="0" fillId="0" borderId="0" xfId="0" applyNumberFormat="1"/>
    <xf numFmtId="167" fontId="0" fillId="0" borderId="1" xfId="0" applyNumberFormat="1" applyBorder="1"/>
    <xf numFmtId="168" fontId="8" fillId="0" borderId="7" xfId="2" applyNumberFormat="1" applyFont="1" applyBorder="1"/>
    <xf numFmtId="168" fontId="10" fillId="0" borderId="8" xfId="2" applyNumberFormat="1" applyFont="1" applyBorder="1"/>
    <xf numFmtId="1" fontId="13" fillId="0" borderId="16" xfId="2" applyNumberFormat="1" applyFont="1" applyBorder="1"/>
    <xf numFmtId="169" fontId="0" fillId="0" borderId="10" xfId="0" applyNumberFormat="1" applyFill="1" applyBorder="1"/>
    <xf numFmtId="43" fontId="0" fillId="0" borderId="10" xfId="0" applyNumberFormat="1" applyFill="1" applyBorder="1"/>
    <xf numFmtId="1" fontId="9" fillId="0" borderId="16" xfId="2" applyNumberFormat="1" applyFont="1" applyBorder="1" applyAlignment="1">
      <alignment horizontal="right"/>
    </xf>
    <xf numFmtId="1" fontId="10" fillId="0" borderId="16" xfId="2" applyNumberFormat="1" applyFont="1" applyBorder="1"/>
    <xf numFmtId="167" fontId="0" fillId="0" borderId="26" xfId="0" applyNumberFormat="1" applyBorder="1"/>
    <xf numFmtId="167" fontId="0" fillId="0" borderId="27" xfId="0" applyNumberFormat="1" applyBorder="1"/>
    <xf numFmtId="167" fontId="0" fillId="0" borderId="28" xfId="0" applyNumberFormat="1" applyBorder="1"/>
    <xf numFmtId="167" fontId="0" fillId="0" borderId="0" xfId="0" applyNumberFormat="1" applyAlignment="1">
      <alignment horizontal="center"/>
    </xf>
    <xf numFmtId="167" fontId="6" fillId="0" borderId="0" xfId="0" applyNumberFormat="1" applyFont="1" applyAlignment="1">
      <alignment horizontal="center"/>
    </xf>
    <xf numFmtId="167" fontId="6" fillId="0" borderId="0" xfId="0" applyNumberFormat="1" applyFont="1"/>
    <xf numFmtId="0" fontId="36" fillId="0" borderId="0" xfId="2" applyFont="1"/>
    <xf numFmtId="43" fontId="36" fillId="0" borderId="0" xfId="34" applyFont="1"/>
    <xf numFmtId="0" fontId="37" fillId="0" borderId="41" xfId="2" applyFont="1" applyBorder="1" applyAlignment="1">
      <alignment wrapText="1"/>
    </xf>
    <xf numFmtId="0" fontId="37" fillId="0" borderId="0" xfId="2" applyFont="1" applyBorder="1" applyAlignment="1">
      <alignment wrapText="1"/>
    </xf>
    <xf numFmtId="43" fontId="37" fillId="0" borderId="0" xfId="34" applyFont="1" applyBorder="1" applyAlignment="1">
      <alignment wrapText="1"/>
    </xf>
    <xf numFmtId="0" fontId="37" fillId="0" borderId="42" xfId="2" applyFont="1" applyBorder="1" applyAlignment="1">
      <alignment wrapText="1"/>
    </xf>
    <xf numFmtId="43" fontId="38" fillId="0" borderId="0" xfId="34" applyFont="1" applyFill="1"/>
    <xf numFmtId="43" fontId="7" fillId="0" borderId="0" xfId="34" applyFont="1"/>
    <xf numFmtId="43" fontId="7" fillId="0" borderId="0" xfId="34" applyFont="1" applyAlignment="1">
      <alignment horizontal="center"/>
    </xf>
    <xf numFmtId="0" fontId="7" fillId="0" borderId="0" xfId="2" applyFont="1" applyAlignment="1">
      <alignment horizontal="center"/>
    </xf>
    <xf numFmtId="0" fontId="7" fillId="0" borderId="0" xfId="2" applyFont="1"/>
    <xf numFmtId="0" fontId="37" fillId="0" borderId="41" xfId="2" applyFont="1" applyBorder="1"/>
    <xf numFmtId="0" fontId="7" fillId="0" borderId="0" xfId="2" applyFont="1" applyBorder="1"/>
    <xf numFmtId="0" fontId="7" fillId="0" borderId="0" xfId="2" applyFont="1" applyBorder="1" applyAlignment="1">
      <alignment horizontal="center"/>
    </xf>
    <xf numFmtId="43" fontId="7" fillId="0" borderId="0" xfId="34" applyFont="1" applyBorder="1" applyAlignment="1">
      <alignment horizontal="center"/>
    </xf>
    <xf numFmtId="43" fontId="7" fillId="0" borderId="0" xfId="34" applyFont="1" applyBorder="1"/>
    <xf numFmtId="43" fontId="7" fillId="0" borderId="42" xfId="34" applyFont="1" applyBorder="1"/>
    <xf numFmtId="0" fontId="37" fillId="0" borderId="0" xfId="2" applyFont="1" applyBorder="1"/>
    <xf numFmtId="0" fontId="7" fillId="0" borderId="41" xfId="2" applyFont="1" applyBorder="1"/>
    <xf numFmtId="0" fontId="40" fillId="0" borderId="25" xfId="2" applyFont="1" applyBorder="1" applyAlignment="1"/>
    <xf numFmtId="0" fontId="40" fillId="0" borderId="43" xfId="2" applyFont="1" applyBorder="1" applyAlignment="1"/>
    <xf numFmtId="43" fontId="38" fillId="0" borderId="0" xfId="34" applyFont="1" applyFill="1" applyAlignment="1">
      <alignment horizontal="center"/>
    </xf>
    <xf numFmtId="0" fontId="40" fillId="0" borderId="44" xfId="2" applyFont="1" applyBorder="1" applyAlignment="1">
      <alignment horizontal="center" vertical="center"/>
    </xf>
    <xf numFmtId="43" fontId="40" fillId="0" borderId="44" xfId="34" applyFont="1" applyBorder="1" applyAlignment="1">
      <alignment horizontal="center" vertical="center"/>
    </xf>
    <xf numFmtId="43" fontId="40" fillId="0" borderId="44" xfId="34" applyFont="1" applyBorder="1" applyAlignment="1">
      <alignment horizontal="center" vertical="center" wrapText="1"/>
    </xf>
    <xf numFmtId="43" fontId="41" fillId="0" borderId="0" xfId="34" applyFont="1" applyFill="1" applyAlignment="1">
      <alignment horizontal="center"/>
    </xf>
    <xf numFmtId="43" fontId="40" fillId="29" borderId="0" xfId="34" applyFont="1" applyFill="1" applyAlignment="1">
      <alignment horizontal="center"/>
    </xf>
    <xf numFmtId="43" fontId="40" fillId="0" borderId="0" xfId="34" applyFont="1" applyAlignment="1">
      <alignment horizontal="center"/>
    </xf>
    <xf numFmtId="43" fontId="40" fillId="30" borderId="0" xfId="34" applyFont="1" applyFill="1" applyAlignment="1">
      <alignment horizontal="center"/>
    </xf>
    <xf numFmtId="0" fontId="40" fillId="0" borderId="0" xfId="2" applyFont="1" applyAlignment="1">
      <alignment horizontal="center"/>
    </xf>
    <xf numFmtId="0" fontId="7" fillId="0" borderId="41" xfId="2" applyFont="1" applyBorder="1" applyAlignment="1">
      <alignment horizontal="center"/>
    </xf>
    <xf numFmtId="0" fontId="7" fillId="0" borderId="42" xfId="2" applyFont="1" applyBorder="1"/>
    <xf numFmtId="43" fontId="7" fillId="29" borderId="0" xfId="34" applyFont="1" applyFill="1"/>
    <xf numFmtId="0" fontId="7" fillId="30" borderId="0" xfId="2" applyFont="1" applyFill="1" applyAlignment="1">
      <alignment horizontal="center"/>
    </xf>
    <xf numFmtId="43" fontId="7" fillId="30" borderId="0" xfId="34" applyFont="1" applyFill="1"/>
    <xf numFmtId="0" fontId="40" fillId="0" borderId="41" xfId="2" applyFont="1" applyBorder="1" applyAlignment="1">
      <alignment horizontal="center"/>
    </xf>
    <xf numFmtId="0" fontId="7" fillId="0" borderId="0" xfId="2" applyNumberFormat="1" applyFont="1" applyFill="1" applyBorder="1" applyAlignment="1">
      <alignment horizontal="left"/>
    </xf>
    <xf numFmtId="0" fontId="7" fillId="0" borderId="0" xfId="2" applyFill="1" applyBorder="1"/>
    <xf numFmtId="43" fontId="43" fillId="0" borderId="0" xfId="34" applyFont="1" applyBorder="1" applyAlignment="1">
      <alignment horizontal="center"/>
    </xf>
    <xf numFmtId="43" fontId="0" fillId="0" borderId="0" xfId="34" applyFont="1" applyBorder="1" applyAlignment="1">
      <alignment horizontal="center"/>
    </xf>
    <xf numFmtId="0" fontId="37" fillId="0" borderId="0" xfId="2" applyFont="1" applyFill="1" applyBorder="1" applyAlignment="1">
      <alignment horizontal="left"/>
    </xf>
    <xf numFmtId="0" fontId="40" fillId="0" borderId="45" xfId="2" applyFont="1" applyBorder="1"/>
    <xf numFmtId="0" fontId="40" fillId="0" borderId="46" xfId="2" applyFont="1" applyBorder="1" applyAlignment="1">
      <alignment horizontal="left" indent="3"/>
    </xf>
    <xf numFmtId="0" fontId="40" fillId="0" borderId="46" xfId="2" applyFont="1" applyBorder="1" applyAlignment="1">
      <alignment horizontal="center"/>
    </xf>
    <xf numFmtId="43" fontId="40" fillId="0" borderId="46" xfId="34" applyFont="1" applyBorder="1" applyAlignment="1">
      <alignment horizontal="center"/>
    </xf>
    <xf numFmtId="43" fontId="7" fillId="0" borderId="46" xfId="34" applyFont="1" applyBorder="1"/>
    <xf numFmtId="43" fontId="7" fillId="0" borderId="47" xfId="34" applyFont="1" applyBorder="1"/>
    <xf numFmtId="43" fontId="41" fillId="0" borderId="0" xfId="34" applyFont="1" applyFill="1"/>
    <xf numFmtId="43" fontId="40" fillId="29" borderId="0" xfId="34" applyFont="1" applyFill="1"/>
    <xf numFmtId="43" fontId="40" fillId="30" borderId="0" xfId="34" applyFont="1" applyFill="1"/>
    <xf numFmtId="0" fontId="40" fillId="0" borderId="0" xfId="2" applyFont="1"/>
    <xf numFmtId="0" fontId="7" fillId="0" borderId="45" xfId="2" applyFont="1" applyBorder="1"/>
    <xf numFmtId="0" fontId="7" fillId="0" borderId="46" xfId="2" applyFont="1" applyBorder="1" applyAlignment="1">
      <alignment horizontal="left"/>
    </xf>
    <xf numFmtId="43" fontId="7" fillId="0" borderId="46" xfId="34" applyFont="1" applyBorder="1" applyAlignment="1">
      <alignment horizontal="center"/>
    </xf>
    <xf numFmtId="43" fontId="40" fillId="0" borderId="47" xfId="34" applyFont="1" applyBorder="1"/>
    <xf numFmtId="43" fontId="39" fillId="0" borderId="0" xfId="34" applyFont="1"/>
    <xf numFmtId="43" fontId="39" fillId="0" borderId="0" xfId="34" applyFont="1" applyAlignment="1">
      <alignment horizontal="center"/>
    </xf>
    <xf numFmtId="9" fontId="39" fillId="0" borderId="0" xfId="85" applyFont="1" applyAlignment="1">
      <alignment horizontal="center"/>
    </xf>
    <xf numFmtId="0" fontId="42" fillId="0" borderId="41" xfId="2" applyFont="1" applyBorder="1"/>
    <xf numFmtId="165" fontId="7" fillId="0" borderId="0" xfId="1" applyFont="1" applyBorder="1"/>
    <xf numFmtId="165" fontId="7" fillId="0" borderId="0" xfId="1" applyFont="1" applyAlignment="1">
      <alignment horizontal="center"/>
    </xf>
    <xf numFmtId="166" fontId="7" fillId="0" borderId="0" xfId="1" applyNumberFormat="1" applyFont="1" applyBorder="1" applyAlignment="1">
      <alignment horizontal="center"/>
    </xf>
    <xf numFmtId="169" fontId="7" fillId="0" borderId="0" xfId="34" applyNumberFormat="1" applyFont="1" applyBorder="1" applyAlignment="1">
      <alignment horizontal="center"/>
    </xf>
    <xf numFmtId="166" fontId="0" fillId="0" borderId="0" xfId="1" applyNumberFormat="1" applyFont="1" applyBorder="1" applyAlignment="1">
      <alignment horizontal="center"/>
    </xf>
    <xf numFmtId="0" fontId="42" fillId="0" borderId="0" xfId="2" applyFont="1" applyBorder="1" applyAlignment="1">
      <alignment wrapText="1"/>
    </xf>
    <xf numFmtId="0" fontId="7" fillId="0" borderId="0" xfId="2" applyFont="1" applyFill="1" applyBorder="1" applyAlignment="1">
      <alignment wrapText="1"/>
    </xf>
    <xf numFmtId="0" fontId="46" fillId="0" borderId="0" xfId="2" applyFont="1" applyFill="1" applyBorder="1" applyAlignment="1">
      <alignment wrapText="1"/>
    </xf>
    <xf numFmtId="0" fontId="46" fillId="0" borderId="0" xfId="2" applyFont="1" applyBorder="1" applyAlignment="1">
      <alignment wrapText="1"/>
    </xf>
    <xf numFmtId="0" fontId="7" fillId="0" borderId="0" xfId="2" applyFont="1" applyBorder="1" applyAlignment="1">
      <alignment wrapText="1"/>
    </xf>
    <xf numFmtId="0" fontId="44" fillId="0" borderId="0" xfId="2" applyFont="1" applyBorder="1" applyAlignment="1">
      <alignment wrapText="1"/>
    </xf>
    <xf numFmtId="0" fontId="7" fillId="0" borderId="41" xfId="2" applyFont="1" applyBorder="1" applyAlignment="1">
      <alignment horizontal="center" vertical="top"/>
    </xf>
    <xf numFmtId="0" fontId="40" fillId="0" borderId="41" xfId="2" applyFont="1" applyBorder="1" applyAlignment="1">
      <alignment horizontal="center" vertical="top"/>
    </xf>
    <xf numFmtId="43" fontId="7" fillId="0" borderId="0" xfId="34" applyFont="1" applyBorder="1" applyAlignment="1"/>
    <xf numFmtId="43" fontId="7" fillId="0" borderId="42" xfId="34" applyFont="1" applyBorder="1" applyAlignment="1"/>
    <xf numFmtId="0" fontId="49" fillId="0" borderId="0" xfId="2" applyFont="1"/>
    <xf numFmtId="43" fontId="49" fillId="0" borderId="0" xfId="34" applyFont="1"/>
    <xf numFmtId="0" fontId="42" fillId="0" borderId="41" xfId="2" applyFont="1" applyBorder="1" applyAlignment="1">
      <alignment wrapText="1"/>
    </xf>
    <xf numFmtId="43" fontId="42" fillId="0" borderId="0" xfId="34" applyFont="1" applyBorder="1" applyAlignment="1">
      <alignment wrapText="1"/>
    </xf>
    <xf numFmtId="3" fontId="42" fillId="0" borderId="0" xfId="2" applyNumberFormat="1" applyFont="1" applyBorder="1" applyAlignment="1">
      <alignment horizontal="center" wrapText="1"/>
    </xf>
    <xf numFmtId="0" fontId="42" fillId="0" borderId="42" xfId="2" applyFont="1" applyBorder="1" applyAlignment="1">
      <alignment wrapText="1"/>
    </xf>
    <xf numFmtId="43" fontId="50" fillId="0" borderId="0" xfId="34" applyFont="1" applyFill="1"/>
    <xf numFmtId="43" fontId="50" fillId="0" borderId="0" xfId="34" applyFont="1"/>
    <xf numFmtId="43" fontId="50" fillId="0" borderId="0" xfId="34" applyFont="1" applyAlignment="1">
      <alignment horizontal="center"/>
    </xf>
    <xf numFmtId="0" fontId="50" fillId="0" borderId="0" xfId="2" applyFont="1" applyAlignment="1">
      <alignment horizontal="center"/>
    </xf>
    <xf numFmtId="0" fontId="50" fillId="0" borderId="0" xfId="2" applyFont="1"/>
    <xf numFmtId="0" fontId="50" fillId="0" borderId="0" xfId="2" applyFont="1" applyBorder="1"/>
    <xf numFmtId="0" fontId="50" fillId="0" borderId="0" xfId="2" applyFont="1" applyBorder="1" applyAlignment="1">
      <alignment horizontal="center"/>
    </xf>
    <xf numFmtId="43" fontId="50" fillId="0" borderId="0" xfId="34" applyFont="1" applyBorder="1" applyAlignment="1">
      <alignment horizontal="center"/>
    </xf>
    <xf numFmtId="3" fontId="50" fillId="0" borderId="0" xfId="2" applyNumberFormat="1" applyFont="1" applyBorder="1" applyAlignment="1">
      <alignment horizontal="center"/>
    </xf>
    <xf numFmtId="43" fontId="50" fillId="0" borderId="0" xfId="34" applyFont="1" applyBorder="1"/>
    <xf numFmtId="43" fontId="50" fillId="0" borderId="42" xfId="34" applyFont="1" applyBorder="1"/>
    <xf numFmtId="0" fontId="42" fillId="0" borderId="0" xfId="2" applyFont="1" applyBorder="1"/>
    <xf numFmtId="0" fontId="50" fillId="0" borderId="41" xfId="2" applyFont="1" applyBorder="1"/>
    <xf numFmtId="169" fontId="50" fillId="0" borderId="0" xfId="34" applyNumberFormat="1" applyFont="1" applyBorder="1" applyAlignment="1">
      <alignment horizontal="center"/>
    </xf>
    <xf numFmtId="0" fontId="51" fillId="0" borderId="25" xfId="2" applyFont="1" applyBorder="1" applyAlignment="1"/>
    <xf numFmtId="0" fontId="51" fillId="0" borderId="43" xfId="2" applyFont="1" applyBorder="1" applyAlignment="1"/>
    <xf numFmtId="43" fontId="50" fillId="0" borderId="0" xfId="34" applyFont="1" applyFill="1" applyAlignment="1">
      <alignment horizontal="center"/>
    </xf>
    <xf numFmtId="0" fontId="51" fillId="0" borderId="44" xfId="2" applyFont="1" applyBorder="1" applyAlignment="1">
      <alignment horizontal="center" vertical="center"/>
    </xf>
    <xf numFmtId="43" fontId="51" fillId="0" borderId="44" xfId="34" applyFont="1" applyBorder="1" applyAlignment="1">
      <alignment horizontal="center" vertical="center"/>
    </xf>
    <xf numFmtId="3" fontId="51" fillId="0" borderId="44" xfId="2" applyNumberFormat="1" applyFont="1" applyBorder="1" applyAlignment="1">
      <alignment horizontal="center" vertical="center"/>
    </xf>
    <xf numFmtId="43" fontId="51" fillId="0" borderId="44" xfId="34" applyFont="1" applyBorder="1" applyAlignment="1">
      <alignment horizontal="center" vertical="center" wrapText="1"/>
    </xf>
    <xf numFmtId="43" fontId="51" fillId="0" borderId="0" xfId="34" applyFont="1" applyFill="1" applyAlignment="1">
      <alignment horizontal="center"/>
    </xf>
    <xf numFmtId="43" fontId="51" fillId="29" borderId="0" xfId="34" applyFont="1" applyFill="1" applyAlignment="1">
      <alignment horizontal="center"/>
    </xf>
    <xf numFmtId="43" fontId="51" fillId="0" borderId="0" xfId="34" applyFont="1" applyAlignment="1">
      <alignment horizontal="center"/>
    </xf>
    <xf numFmtId="0" fontId="51" fillId="30" borderId="0" xfId="2" applyFont="1" applyFill="1" applyAlignment="1">
      <alignment horizontal="center"/>
    </xf>
    <xf numFmtId="43" fontId="51" fillId="30" borderId="0" xfId="34" applyFont="1" applyFill="1" applyAlignment="1">
      <alignment horizontal="center"/>
    </xf>
    <xf numFmtId="0" fontId="51" fillId="0" borderId="0" xfId="2" applyFont="1" applyAlignment="1">
      <alignment horizontal="center"/>
    </xf>
    <xf numFmtId="0" fontId="50" fillId="0" borderId="41" xfId="2" applyFont="1" applyBorder="1" applyAlignment="1">
      <alignment horizontal="center"/>
    </xf>
    <xf numFmtId="0" fontId="50" fillId="0" borderId="42" xfId="2" applyFont="1" applyBorder="1"/>
    <xf numFmtId="43" fontId="50" fillId="29" borderId="0" xfId="34" applyFont="1" applyFill="1"/>
    <xf numFmtId="43" fontId="50" fillId="29" borderId="0" xfId="34" applyFont="1" applyFill="1" applyAlignment="1">
      <alignment horizontal="center"/>
    </xf>
    <xf numFmtId="0" fontId="50" fillId="30" borderId="0" xfId="2" applyFont="1" applyFill="1" applyAlignment="1">
      <alignment horizontal="center"/>
    </xf>
    <xf numFmtId="43" fontId="50" fillId="30" borderId="0" xfId="34" applyFont="1" applyFill="1"/>
    <xf numFmtId="0" fontId="51" fillId="0" borderId="41" xfId="2" applyFont="1" applyBorder="1" applyAlignment="1">
      <alignment horizontal="center"/>
    </xf>
    <xf numFmtId="166" fontId="50" fillId="0" borderId="0" xfId="1" applyNumberFormat="1" applyFont="1" applyBorder="1" applyAlignment="1">
      <alignment horizontal="center"/>
    </xf>
    <xf numFmtId="0" fontId="50" fillId="0" borderId="0" xfId="2" applyFont="1" applyFill="1" applyBorder="1" applyAlignment="1">
      <alignment wrapText="1"/>
    </xf>
    <xf numFmtId="165" fontId="50" fillId="0" borderId="0" xfId="1" applyFont="1" applyBorder="1"/>
    <xf numFmtId="0" fontId="52" fillId="0" borderId="0" xfId="2" applyFont="1" applyFill="1" applyBorder="1" applyAlignment="1">
      <alignment wrapText="1"/>
    </xf>
    <xf numFmtId="43" fontId="5" fillId="0" borderId="0" xfId="34" applyFont="1" applyBorder="1" applyAlignment="1">
      <alignment horizontal="center"/>
    </xf>
    <xf numFmtId="165" fontId="50" fillId="0" borderId="0" xfId="1" applyFont="1" applyAlignment="1">
      <alignment horizontal="center"/>
    </xf>
    <xf numFmtId="166" fontId="51" fillId="0" borderId="0" xfId="1" applyNumberFormat="1" applyFont="1" applyBorder="1" applyAlignment="1">
      <alignment horizontal="center"/>
    </xf>
    <xf numFmtId="43" fontId="50" fillId="0" borderId="0" xfId="34" applyFont="1" applyBorder="1" applyAlignment="1"/>
    <xf numFmtId="0" fontId="50" fillId="0" borderId="0" xfId="2" applyFont="1" applyBorder="1" applyAlignment="1">
      <alignment wrapText="1"/>
    </xf>
    <xf numFmtId="0" fontId="50" fillId="0" borderId="41" xfId="2" applyFont="1" applyBorder="1" applyAlignment="1">
      <alignment horizontal="center" vertical="top"/>
    </xf>
    <xf numFmtId="43" fontId="50" fillId="0" borderId="42" xfId="34" applyFont="1" applyBorder="1" applyAlignment="1"/>
    <xf numFmtId="166" fontId="5" fillId="0" borderId="0" xfId="1" applyNumberFormat="1" applyFont="1" applyBorder="1" applyAlignment="1">
      <alignment horizontal="center"/>
    </xf>
    <xf numFmtId="0" fontId="51" fillId="0" borderId="41" xfId="2" applyFont="1" applyBorder="1" applyAlignment="1">
      <alignment horizontal="center" vertical="top"/>
    </xf>
    <xf numFmtId="0" fontId="52" fillId="0" borderId="0" xfId="2" applyFont="1" applyBorder="1" applyAlignment="1">
      <alignment wrapText="1"/>
    </xf>
    <xf numFmtId="0" fontId="42" fillId="0" borderId="0" xfId="2" applyFont="1" applyFill="1" applyBorder="1" applyAlignment="1">
      <alignment horizontal="left"/>
    </xf>
    <xf numFmtId="0" fontId="50" fillId="0" borderId="0" xfId="2" applyFont="1" applyFill="1" applyBorder="1"/>
    <xf numFmtId="0" fontId="50" fillId="0" borderId="0" xfId="2" applyNumberFormat="1" applyFont="1" applyFill="1" applyBorder="1" applyAlignment="1">
      <alignment horizontal="left"/>
    </xf>
    <xf numFmtId="0" fontId="51" fillId="0" borderId="45" xfId="2" applyFont="1" applyBorder="1"/>
    <xf numFmtId="0" fontId="51" fillId="0" borderId="46" xfId="2" applyFont="1" applyBorder="1" applyAlignment="1">
      <alignment horizontal="left" indent="3"/>
    </xf>
    <xf numFmtId="0" fontId="51" fillId="0" borderId="46" xfId="2" applyFont="1" applyBorder="1" applyAlignment="1">
      <alignment horizontal="center"/>
    </xf>
    <xf numFmtId="43" fontId="51" fillId="0" borderId="46" xfId="34" applyFont="1" applyBorder="1" applyAlignment="1">
      <alignment horizontal="center"/>
    </xf>
    <xf numFmtId="3" fontId="51" fillId="0" borderId="46" xfId="2" applyNumberFormat="1" applyFont="1" applyBorder="1" applyAlignment="1">
      <alignment horizontal="center"/>
    </xf>
    <xf numFmtId="43" fontId="50" fillId="0" borderId="46" xfId="34" applyFont="1" applyBorder="1"/>
    <xf numFmtId="43" fontId="50" fillId="0" borderId="47" xfId="34" applyFont="1" applyBorder="1"/>
    <xf numFmtId="43" fontId="51" fillId="0" borderId="0" xfId="34" applyFont="1" applyFill="1"/>
    <xf numFmtId="43" fontId="51" fillId="29" borderId="0" xfId="34" applyFont="1" applyFill="1"/>
    <xf numFmtId="43" fontId="51" fillId="30" borderId="0" xfId="34" applyFont="1" applyFill="1"/>
    <xf numFmtId="0" fontId="51" fillId="0" borderId="0" xfId="2" applyFont="1"/>
    <xf numFmtId="0" fontId="50" fillId="0" borderId="45" xfId="2" applyFont="1" applyBorder="1"/>
    <xf numFmtId="0" fontId="50" fillId="0" borderId="46" xfId="2" applyFont="1" applyBorder="1" applyAlignment="1">
      <alignment horizontal="left"/>
    </xf>
    <xf numFmtId="43" fontId="50" fillId="0" borderId="46" xfId="34" applyFont="1" applyBorder="1" applyAlignment="1">
      <alignment horizontal="center"/>
    </xf>
    <xf numFmtId="3" fontId="50" fillId="0" borderId="46" xfId="2" applyNumberFormat="1" applyFont="1" applyBorder="1" applyAlignment="1">
      <alignment horizontal="center"/>
    </xf>
    <xf numFmtId="43" fontId="51" fillId="0" borderId="47" xfId="34" applyFont="1" applyBorder="1"/>
    <xf numFmtId="3" fontId="50" fillId="0" borderId="0" xfId="2" applyNumberFormat="1" applyFont="1" applyAlignment="1">
      <alignment horizontal="center"/>
    </xf>
    <xf numFmtId="9" fontId="50" fillId="0" borderId="0" xfId="85" applyFont="1" applyAlignment="1">
      <alignment horizontal="center"/>
    </xf>
    <xf numFmtId="169" fontId="43" fillId="0" borderId="0" xfId="34" applyNumberFormat="1" applyFont="1" applyBorder="1" applyAlignment="1">
      <alignment horizontal="center"/>
    </xf>
    <xf numFmtId="169" fontId="0" fillId="0" borderId="0" xfId="34" applyNumberFormat="1" applyFont="1" applyBorder="1" applyAlignment="1">
      <alignment horizontal="center"/>
    </xf>
    <xf numFmtId="169" fontId="7" fillId="0" borderId="0" xfId="34" applyNumberFormat="1" applyFont="1"/>
    <xf numFmtId="0" fontId="37" fillId="0" borderId="0" xfId="2" applyFont="1" applyFill="1" applyBorder="1" applyAlignment="1">
      <alignment wrapText="1"/>
    </xf>
    <xf numFmtId="0" fontId="7" fillId="0" borderId="0" xfId="34" applyNumberFormat="1" applyFont="1" applyBorder="1" applyAlignment="1"/>
    <xf numFmtId="0" fontId="7" fillId="0" borderId="0" xfId="2" applyFont="1" applyFill="1" applyBorder="1" applyAlignment="1">
      <alignment horizontal="left"/>
    </xf>
    <xf numFmtId="0" fontId="46" fillId="0" borderId="0" xfId="2" applyFont="1" applyFill="1" applyBorder="1" applyAlignment="1"/>
    <xf numFmtId="0" fontId="7" fillId="0" borderId="0" xfId="2" applyFont="1" applyFill="1" applyBorder="1" applyAlignment="1"/>
    <xf numFmtId="0" fontId="7" fillId="0" borderId="0" xfId="1" applyNumberFormat="1" applyFont="1" applyFill="1" applyBorder="1" applyAlignment="1"/>
    <xf numFmtId="0" fontId="37" fillId="0" borderId="0" xfId="1" applyNumberFormat="1" applyFont="1" applyFill="1" applyBorder="1" applyAlignment="1"/>
    <xf numFmtId="0" fontId="7" fillId="0" borderId="41" xfId="2" applyFont="1" applyBorder="1" applyAlignment="1">
      <alignment horizontal="center" vertical="center"/>
    </xf>
    <xf numFmtId="0" fontId="40" fillId="0" borderId="41" xfId="2" applyFont="1" applyBorder="1" applyAlignment="1">
      <alignment horizontal="center" vertical="center"/>
    </xf>
    <xf numFmtId="165" fontId="7" fillId="0" borderId="0" xfId="38" applyFont="1" applyAlignment="1">
      <alignment horizontal="center"/>
    </xf>
    <xf numFmtId="43" fontId="7" fillId="2" borderId="0" xfId="34" applyFont="1" applyFill="1" applyBorder="1"/>
    <xf numFmtId="0" fontId="52" fillId="2" borderId="0" xfId="2" applyFont="1" applyFill="1" applyBorder="1" applyAlignment="1">
      <alignment wrapText="1"/>
    </xf>
    <xf numFmtId="0" fontId="50" fillId="2" borderId="0" xfId="2" applyFont="1" applyFill="1" applyBorder="1" applyAlignment="1"/>
    <xf numFmtId="43" fontId="7" fillId="2" borderId="0" xfId="34" applyFont="1" applyFill="1" applyBorder="1" applyAlignment="1"/>
    <xf numFmtId="43" fontId="7" fillId="29" borderId="0" xfId="34" applyFont="1" applyFill="1" applyAlignment="1">
      <alignment horizontal="center"/>
    </xf>
    <xf numFmtId="0" fontId="40" fillId="30" borderId="0" xfId="2" applyFont="1" applyFill="1" applyAlignment="1">
      <alignment horizontal="center"/>
    </xf>
    <xf numFmtId="0" fontId="7" fillId="0" borderId="0" xfId="2" applyFont="1" applyBorder="1" applyAlignment="1">
      <alignment horizontal="center" vertical="top"/>
    </xf>
    <xf numFmtId="43" fontId="7" fillId="0" borderId="0" xfId="34" applyFont="1" applyBorder="1" applyAlignment="1">
      <alignment horizontal="center" vertical="top"/>
    </xf>
    <xf numFmtId="43" fontId="7" fillId="0" borderId="0" xfId="34" applyFont="1" applyAlignment="1">
      <alignment horizontal="center"/>
    </xf>
    <xf numFmtId="0" fontId="56" fillId="0" borderId="0" xfId="103" applyFont="1"/>
    <xf numFmtId="0" fontId="2" fillId="0" borderId="0" xfId="103"/>
    <xf numFmtId="0" fontId="54" fillId="0" borderId="44" xfId="103" applyFont="1" applyBorder="1"/>
    <xf numFmtId="0" fontId="2" fillId="0" borderId="44" xfId="103" applyBorder="1"/>
    <xf numFmtId="0" fontId="2" fillId="0" borderId="44" xfId="103" applyFill="1" applyBorder="1"/>
    <xf numFmtId="0" fontId="2" fillId="0" borderId="45" xfId="103" applyFill="1" applyBorder="1"/>
    <xf numFmtId="0" fontId="2" fillId="0" borderId="48" xfId="103" applyFill="1" applyBorder="1"/>
    <xf numFmtId="0" fontId="2" fillId="0" borderId="49" xfId="103" applyBorder="1"/>
    <xf numFmtId="0" fontId="2" fillId="0" borderId="50" xfId="103" applyBorder="1"/>
    <xf numFmtId="0" fontId="2" fillId="0" borderId="51" xfId="103" applyBorder="1"/>
    <xf numFmtId="0" fontId="2" fillId="0" borderId="52" xfId="103" applyBorder="1"/>
    <xf numFmtId="43" fontId="0" fillId="0" borderId="52" xfId="104" applyFont="1" applyBorder="1"/>
    <xf numFmtId="43" fontId="0" fillId="0" borderId="53" xfId="104" applyFont="1" applyBorder="1"/>
    <xf numFmtId="0" fontId="2" fillId="0" borderId="54" xfId="103" applyBorder="1"/>
    <xf numFmtId="43" fontId="2" fillId="0" borderId="54" xfId="103" applyNumberFormat="1" applyBorder="1"/>
    <xf numFmtId="0" fontId="55" fillId="0" borderId="52" xfId="103" applyFont="1" applyBorder="1"/>
    <xf numFmtId="0" fontId="2" fillId="0" borderId="52" xfId="103" applyFont="1" applyBorder="1"/>
    <xf numFmtId="43" fontId="0" fillId="0" borderId="52" xfId="104" applyFont="1" applyFill="1" applyBorder="1"/>
    <xf numFmtId="0" fontId="2" fillId="0" borderId="53" xfId="103" applyBorder="1"/>
    <xf numFmtId="0" fontId="2" fillId="0" borderId="55" xfId="103" applyBorder="1"/>
    <xf numFmtId="0" fontId="2" fillId="0" borderId="56" xfId="103" applyBorder="1"/>
    <xf numFmtId="0" fontId="2" fillId="0" borderId="57" xfId="103" applyBorder="1"/>
    <xf numFmtId="0" fontId="7" fillId="0" borderId="0" xfId="2" applyFont="1" applyAlignment="1">
      <alignment horizontal="center"/>
    </xf>
    <xf numFmtId="172" fontId="7" fillId="0" borderId="0" xfId="115" applyNumberFormat="1" applyFont="1" applyBorder="1" applyAlignment="1">
      <alignment vertical="top"/>
    </xf>
    <xf numFmtId="172" fontId="7" fillId="0" borderId="0" xfId="115" applyNumberFormat="1" applyFont="1" applyBorder="1" applyAlignment="1"/>
    <xf numFmtId="172" fontId="0" fillId="0" borderId="0" xfId="115" applyNumberFormat="1" applyFont="1"/>
    <xf numFmtId="172" fontId="7" fillId="0" borderId="0" xfId="115" applyNumberFormat="1" applyFont="1"/>
    <xf numFmtId="172" fontId="7" fillId="0" borderId="42" xfId="115" applyNumberFormat="1" applyFont="1" applyBorder="1" applyAlignment="1">
      <alignment vertical="top"/>
    </xf>
    <xf numFmtId="172" fontId="7" fillId="0" borderId="42" xfId="115" applyNumberFormat="1" applyFont="1" applyBorder="1" applyAlignment="1"/>
    <xf numFmtId="0" fontId="0" fillId="0" borderId="0" xfId="0" applyAlignment="1">
      <alignment horizontal="center"/>
    </xf>
    <xf numFmtId="0" fontId="37" fillId="0" borderId="0" xfId="2" applyFont="1" applyFill="1" applyBorder="1" applyAlignment="1">
      <alignment vertical="top" wrapText="1"/>
    </xf>
    <xf numFmtId="0" fontId="7" fillId="0" borderId="0" xfId="2" applyFont="1" applyFill="1" applyBorder="1" applyAlignment="1">
      <alignment vertical="center" wrapText="1"/>
    </xf>
    <xf numFmtId="0" fontId="57" fillId="0" borderId="0" xfId="0" applyFont="1"/>
    <xf numFmtId="172" fontId="0" fillId="0" borderId="1" xfId="115" applyNumberFormat="1" applyFont="1" applyBorder="1"/>
    <xf numFmtId="0" fontId="37" fillId="0" borderId="0" xfId="2" applyFont="1"/>
    <xf numFmtId="0" fontId="47" fillId="0" borderId="38" xfId="2" applyFont="1" applyFill="1" applyBorder="1" applyAlignment="1">
      <alignment horizontal="justify" vertical="top" wrapText="1"/>
    </xf>
    <xf numFmtId="0" fontId="47" fillId="0" borderId="39" xfId="2" applyFont="1" applyFill="1" applyBorder="1" applyAlignment="1">
      <alignment horizontal="justify" vertical="top" wrapText="1"/>
    </xf>
    <xf numFmtId="0" fontId="47" fillId="0" borderId="40" xfId="2" applyFont="1" applyFill="1" applyBorder="1" applyAlignment="1">
      <alignment horizontal="justify" vertical="top" wrapText="1"/>
    </xf>
    <xf numFmtId="0" fontId="47" fillId="0" borderId="41" xfId="2" applyFont="1" applyFill="1" applyBorder="1" applyAlignment="1">
      <alignment horizontal="justify" vertical="top" wrapText="1"/>
    </xf>
    <xf numFmtId="0" fontId="47" fillId="0" borderId="0" xfId="2" applyFont="1" applyFill="1" applyBorder="1" applyAlignment="1">
      <alignment horizontal="justify" vertical="top" wrapText="1"/>
    </xf>
    <xf numFmtId="0" fontId="47" fillId="0" borderId="42" xfId="2" applyFont="1" applyFill="1" applyBorder="1" applyAlignment="1">
      <alignment horizontal="justify" vertical="top" wrapText="1"/>
    </xf>
    <xf numFmtId="0" fontId="37" fillId="0" borderId="41" xfId="2" applyFont="1" applyFill="1" applyBorder="1" applyAlignment="1">
      <alignment horizontal="left" wrapText="1"/>
    </xf>
    <xf numFmtId="0" fontId="37" fillId="0" borderId="0" xfId="2" applyFont="1" applyFill="1" applyBorder="1" applyAlignment="1">
      <alignment horizontal="left" wrapText="1"/>
    </xf>
    <xf numFmtId="0" fontId="37" fillId="0" borderId="42" xfId="2" applyFont="1" applyFill="1" applyBorder="1" applyAlignment="1">
      <alignment horizontal="left" wrapText="1"/>
    </xf>
    <xf numFmtId="43" fontId="7" fillId="29" borderId="0" xfId="34" applyFont="1" applyFill="1" applyAlignment="1">
      <alignment horizontal="center"/>
    </xf>
    <xf numFmtId="0" fontId="40" fillId="30" borderId="0" xfId="2" applyFont="1" applyFill="1" applyAlignment="1">
      <alignment horizontal="center"/>
    </xf>
    <xf numFmtId="0" fontId="48" fillId="0" borderId="38" xfId="2" applyFont="1" applyFill="1" applyBorder="1" applyAlignment="1">
      <alignment horizontal="justify" vertical="top" wrapText="1"/>
    </xf>
    <xf numFmtId="0" fontId="48" fillId="0" borderId="39" xfId="2" applyFont="1" applyFill="1" applyBorder="1" applyAlignment="1">
      <alignment horizontal="justify" vertical="top" wrapText="1"/>
    </xf>
    <xf numFmtId="0" fontId="48" fillId="0" borderId="40" xfId="2" applyFont="1" applyFill="1" applyBorder="1" applyAlignment="1">
      <alignment horizontal="justify" vertical="top" wrapText="1"/>
    </xf>
    <xf numFmtId="0" fontId="48" fillId="0" borderId="41" xfId="2" applyFont="1" applyFill="1" applyBorder="1" applyAlignment="1">
      <alignment horizontal="justify" vertical="top" wrapText="1"/>
    </xf>
    <xf numFmtId="0" fontId="48" fillId="0" borderId="0" xfId="2" applyFont="1" applyFill="1" applyBorder="1" applyAlignment="1">
      <alignment horizontal="justify" vertical="top" wrapText="1"/>
    </xf>
    <xf numFmtId="0" fontId="48" fillId="0" borderId="42" xfId="2" applyFont="1" applyFill="1" applyBorder="1" applyAlignment="1">
      <alignment horizontal="justify" vertical="top" wrapText="1"/>
    </xf>
    <xf numFmtId="43" fontId="50" fillId="29" borderId="0" xfId="34" applyFont="1" applyFill="1" applyAlignment="1">
      <alignment horizontal="center"/>
    </xf>
    <xf numFmtId="0" fontId="51" fillId="30" borderId="0" xfId="2" applyFont="1" applyFill="1" applyAlignment="1">
      <alignment horizontal="center"/>
    </xf>
    <xf numFmtId="167" fontId="0" fillId="0" borderId="0" xfId="0" applyNumberFormat="1" applyAlignment="1">
      <alignment horizontal="center"/>
    </xf>
    <xf numFmtId="167" fontId="6" fillId="0" borderId="1" xfId="0" applyNumberFormat="1" applyFont="1" applyBorder="1" applyAlignment="1">
      <alignment horizontal="center"/>
    </xf>
  </cellXfs>
  <cellStyles count="117">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alculation 2 2" xfId="106"/>
    <cellStyle name="Check Cell 2" xfId="29"/>
    <cellStyle name="Comma" xfId="1" builtinId="3"/>
    <cellStyle name="Comma [0] 2" xfId="30"/>
    <cellStyle name="Comma [0] 2 2" xfId="31"/>
    <cellStyle name="Comma [0] 2 2 2" xfId="102"/>
    <cellStyle name="Comma [0] 3" xfId="32"/>
    <cellStyle name="Comma [0] 4" xfId="33"/>
    <cellStyle name="Comma 10" xfId="34"/>
    <cellStyle name="Comma 10 2" xfId="116"/>
    <cellStyle name="Comma 11" xfId="35"/>
    <cellStyle name="Comma 12" xfId="36"/>
    <cellStyle name="Comma 13" xfId="37"/>
    <cellStyle name="Comma 13 2" xfId="94"/>
    <cellStyle name="Comma 14" xfId="38"/>
    <cellStyle name="Comma 14 2" xfId="95"/>
    <cellStyle name="Comma 15" xfId="104"/>
    <cellStyle name="Comma 16" xfId="113"/>
    <cellStyle name="Comma 2" xfId="39"/>
    <cellStyle name="Comma 2 2" xfId="40"/>
    <cellStyle name="Comma 2 3" xfId="41"/>
    <cellStyle name="Comma 2 4" xfId="42"/>
    <cellStyle name="Comma 3" xfId="43"/>
    <cellStyle name="Comma 3 2" xfId="44"/>
    <cellStyle name="Comma 3 2 2" xfId="45"/>
    <cellStyle name="Comma 39" xfId="107"/>
    <cellStyle name="Comma 4" xfId="46"/>
    <cellStyle name="Comma 5" xfId="47"/>
    <cellStyle name="Comma 6" xfId="48"/>
    <cellStyle name="Comma 7" xfId="49"/>
    <cellStyle name="Comma 8" xfId="50"/>
    <cellStyle name="Comma 9" xfId="51"/>
    <cellStyle name="Currency" xfId="115" builtinId="4"/>
    <cellStyle name="Currency 2" xfId="52"/>
    <cellStyle name="Currency 2 2" xfId="53"/>
    <cellStyle name="Currency 3" xfId="54"/>
    <cellStyle name="Currency 4" xfId="55"/>
    <cellStyle name="Currency 5" xfId="105"/>
    <cellStyle name="Currency 6" xfId="114"/>
    <cellStyle name="Excel Built-in Normal" xfId="56"/>
    <cellStyle name="Excel_BuiltIn_Comma" xfId="57"/>
    <cellStyle name="Explanatory Text 2" xfId="58"/>
    <cellStyle name="Good 2" xfId="59"/>
    <cellStyle name="Heading 1 2" xfId="60"/>
    <cellStyle name="Heading 2 2" xfId="61"/>
    <cellStyle name="Heading 3 2" xfId="62"/>
    <cellStyle name="Heading 4 2" xfId="63"/>
    <cellStyle name="Hyperlink 2" xfId="64"/>
    <cellStyle name="Hyperlink 2 2" xfId="65"/>
    <cellStyle name="Input 2" xfId="66"/>
    <cellStyle name="Input 2 2" xfId="108"/>
    <cellStyle name="Linked Cell 2" xfId="67"/>
    <cellStyle name="Neutral 2" xfId="68"/>
    <cellStyle name="Normal" xfId="0" builtinId="0"/>
    <cellStyle name="Normal 10" xfId="103"/>
    <cellStyle name="Normal 11" xfId="112"/>
    <cellStyle name="Normal 12" xfId="101"/>
    <cellStyle name="Normal 2" xfId="2"/>
    <cellStyle name="Normal 2 2" xfId="69"/>
    <cellStyle name="Normal 2 3" xfId="70"/>
    <cellStyle name="Normal 2 3 2" xfId="96"/>
    <cellStyle name="Normal 2 4" xfId="71"/>
    <cellStyle name="Normal 3" xfId="72"/>
    <cellStyle name="Normal 3 2" xfId="73"/>
    <cellStyle name="Normal 3 2 2" xfId="97"/>
    <cellStyle name="Normal 3 3" xfId="74"/>
    <cellStyle name="Normal 3 4" xfId="75"/>
    <cellStyle name="Normal 4" xfId="76"/>
    <cellStyle name="Normal 5" xfId="77"/>
    <cellStyle name="Normal 5 2" xfId="78"/>
    <cellStyle name="Normal 5 3" xfId="98"/>
    <cellStyle name="Normal 6" xfId="79"/>
    <cellStyle name="Normal 7" xfId="80"/>
    <cellStyle name="Normal 7 2" xfId="99"/>
    <cellStyle name="Normal 8" xfId="81"/>
    <cellStyle name="Normal 9" xfId="82"/>
    <cellStyle name="Note 2" xfId="83"/>
    <cellStyle name="Note 2 2" xfId="109"/>
    <cellStyle name="Output 2" xfId="84"/>
    <cellStyle name="Output 2 2" xfId="110"/>
    <cellStyle name="Percent 2" xfId="85"/>
    <cellStyle name="Percent 2 2" xfId="86"/>
    <cellStyle name="Percent 3" xfId="87"/>
    <cellStyle name="Percent 4" xfId="88"/>
    <cellStyle name="Percent 5" xfId="89"/>
    <cellStyle name="Percent 6" xfId="90"/>
    <cellStyle name="Percent 6 2" xfId="100"/>
    <cellStyle name="Title 2" xfId="91"/>
    <cellStyle name="Total 2" xfId="92"/>
    <cellStyle name="Total 2 2" xfId="111"/>
    <cellStyle name="Warning Text 2" xfId="93"/>
  </cellStyles>
  <dxfs count="3">
    <dxf>
      <font>
        <b val="0"/>
        <i/>
        <color rgb="FFFF0000"/>
      </font>
      <fill>
        <patternFill patternType="none">
          <bgColor indexed="65"/>
        </patternFill>
      </fill>
    </dxf>
    <dxf>
      <font>
        <b val="0"/>
        <i/>
        <color rgb="FFFF0000"/>
      </font>
      <fill>
        <patternFill patternType="none">
          <bgColor indexed="65"/>
        </patternFill>
      </fill>
    </dxf>
    <dxf>
      <font>
        <b val="0"/>
        <i/>
        <color rgb="FFFF000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5"/>
  <sheetViews>
    <sheetView view="pageBreakPreview" zoomScale="85" zoomScaleNormal="85" zoomScaleSheetLayoutView="85" workbookViewId="0">
      <pane ySplit="11" topLeftCell="A15" activePane="bottomLeft" state="frozen"/>
      <selection pane="bottomLeft" activeCell="B17" sqref="B17"/>
    </sheetView>
  </sheetViews>
  <sheetFormatPr defaultRowHeight="12.75"/>
  <cols>
    <col min="1" max="1" width="6.85546875" style="70" customWidth="1"/>
    <col min="2" max="2" width="46.42578125" style="70" customWidth="1"/>
    <col min="3" max="3" width="9.5703125" style="69" customWidth="1"/>
    <col min="4" max="4" width="5" style="69" customWidth="1"/>
    <col min="5" max="5" width="6.85546875" style="68" customWidth="1"/>
    <col min="6" max="7" width="6.85546875" style="68" hidden="1" customWidth="1"/>
    <col min="8" max="8" width="7.7109375" style="67" bestFit="1" customWidth="1"/>
    <col min="9" max="9" width="14.5703125" style="67" bestFit="1" customWidth="1"/>
    <col min="10" max="10" width="13.85546875" style="70" bestFit="1" customWidth="1"/>
    <col min="11" max="11" width="2.28515625" style="66" customWidth="1"/>
    <col min="12" max="12" width="11.5703125" style="67" customWidth="1"/>
    <col min="13" max="13" width="10.85546875" style="68" bestFit="1" customWidth="1"/>
    <col min="14" max="14" width="5.28515625" style="68" customWidth="1"/>
    <col min="15" max="15" width="4" style="69" bestFit="1" customWidth="1"/>
    <col min="16" max="16" width="6.7109375" style="69" bestFit="1" customWidth="1"/>
    <col min="17" max="17" width="9.28515625" style="67" bestFit="1" customWidth="1"/>
    <col min="18" max="18" width="5.28515625" style="68" customWidth="1"/>
    <col min="19" max="19" width="4" style="69" bestFit="1" customWidth="1"/>
    <col min="20" max="20" width="6.7109375" style="69" bestFit="1" customWidth="1"/>
    <col min="21" max="21" width="9.28515625" style="67" bestFit="1" customWidth="1"/>
    <col min="22" max="22" width="17.28515625" style="70" bestFit="1" customWidth="1"/>
    <col min="23" max="23" width="27.85546875" style="70" customWidth="1"/>
    <col min="24" max="246" width="9.140625" style="70"/>
    <col min="247" max="247" width="6.85546875" style="70" customWidth="1"/>
    <col min="248" max="248" width="55.28515625" style="70" customWidth="1"/>
    <col min="249" max="249" width="5" style="70" customWidth="1"/>
    <col min="250" max="250" width="15.140625" style="70" bestFit="1" customWidth="1"/>
    <col min="251" max="262" width="0" style="70" hidden="1" customWidth="1"/>
    <col min="263" max="263" width="7" style="70" customWidth="1"/>
    <col min="264" max="264" width="6.7109375" style="70" bestFit="1" customWidth="1"/>
    <col min="265" max="265" width="10.7109375" style="70" customWidth="1"/>
    <col min="266" max="266" width="10.42578125" style="70" customWidth="1"/>
    <col min="267" max="267" width="2.28515625" style="70" customWidth="1"/>
    <col min="268" max="268" width="11.5703125" style="70" customWidth="1"/>
    <col min="269" max="269" width="9.85546875" style="70" bestFit="1" customWidth="1"/>
    <col min="270" max="270" width="5.28515625" style="70" customWidth="1"/>
    <col min="271" max="271" width="4" style="70" bestFit="1" customWidth="1"/>
    <col min="272" max="272" width="6.7109375" style="70" bestFit="1" customWidth="1"/>
    <col min="273" max="273" width="9.28515625" style="70" bestFit="1" customWidth="1"/>
    <col min="274" max="274" width="5.28515625" style="70" customWidth="1"/>
    <col min="275" max="275" width="4" style="70" bestFit="1" customWidth="1"/>
    <col min="276" max="276" width="6.7109375" style="70" bestFit="1" customWidth="1"/>
    <col min="277" max="277" width="9.28515625" style="70" bestFit="1" customWidth="1"/>
    <col min="278" max="278" width="17.28515625" style="70" bestFit="1" customWidth="1"/>
    <col min="279" max="279" width="16.5703125" style="70" bestFit="1" customWidth="1"/>
    <col min="280" max="502" width="9.140625" style="70"/>
    <col min="503" max="503" width="6.85546875" style="70" customWidth="1"/>
    <col min="504" max="504" width="55.28515625" style="70" customWidth="1"/>
    <col min="505" max="505" width="5" style="70" customWidth="1"/>
    <col min="506" max="506" width="15.140625" style="70" bestFit="1" customWidth="1"/>
    <col min="507" max="518" width="0" style="70" hidden="1" customWidth="1"/>
    <col min="519" max="519" width="7" style="70" customWidth="1"/>
    <col min="520" max="520" width="6.7109375" style="70" bestFit="1" customWidth="1"/>
    <col min="521" max="521" width="10.7109375" style="70" customWidth="1"/>
    <col min="522" max="522" width="10.42578125" style="70" customWidth="1"/>
    <col min="523" max="523" width="2.28515625" style="70" customWidth="1"/>
    <col min="524" max="524" width="11.5703125" style="70" customWidth="1"/>
    <col min="525" max="525" width="9.85546875" style="70" bestFit="1" customWidth="1"/>
    <col min="526" max="526" width="5.28515625" style="70" customWidth="1"/>
    <col min="527" max="527" width="4" style="70" bestFit="1" customWidth="1"/>
    <col min="528" max="528" width="6.7109375" style="70" bestFit="1" customWidth="1"/>
    <col min="529" max="529" width="9.28515625" style="70" bestFit="1" customWidth="1"/>
    <col min="530" max="530" width="5.28515625" style="70" customWidth="1"/>
    <col min="531" max="531" width="4" style="70" bestFit="1" customWidth="1"/>
    <col min="532" max="532" width="6.7109375" style="70" bestFit="1" customWidth="1"/>
    <col min="533" max="533" width="9.28515625" style="70" bestFit="1" customWidth="1"/>
    <col min="534" max="534" width="17.28515625" style="70" bestFit="1" customWidth="1"/>
    <col min="535" max="535" width="16.5703125" style="70" bestFit="1" customWidth="1"/>
    <col min="536" max="758" width="9.140625" style="70"/>
    <col min="759" max="759" width="6.85546875" style="70" customWidth="1"/>
    <col min="760" max="760" width="55.28515625" style="70" customWidth="1"/>
    <col min="761" max="761" width="5" style="70" customWidth="1"/>
    <col min="762" max="762" width="15.140625" style="70" bestFit="1" customWidth="1"/>
    <col min="763" max="774" width="0" style="70" hidden="1" customWidth="1"/>
    <col min="775" max="775" width="7" style="70" customWidth="1"/>
    <col min="776" max="776" width="6.7109375" style="70" bestFit="1" customWidth="1"/>
    <col min="777" max="777" width="10.7109375" style="70" customWidth="1"/>
    <col min="778" max="778" width="10.42578125" style="70" customWidth="1"/>
    <col min="779" max="779" width="2.28515625" style="70" customWidth="1"/>
    <col min="780" max="780" width="11.5703125" style="70" customWidth="1"/>
    <col min="781" max="781" width="9.85546875" style="70" bestFit="1" customWidth="1"/>
    <col min="782" max="782" width="5.28515625" style="70" customWidth="1"/>
    <col min="783" max="783" width="4" style="70" bestFit="1" customWidth="1"/>
    <col min="784" max="784" width="6.7109375" style="70" bestFit="1" customWidth="1"/>
    <col min="785" max="785" width="9.28515625" style="70" bestFit="1" customWidth="1"/>
    <col min="786" max="786" width="5.28515625" style="70" customWidth="1"/>
    <col min="787" max="787" width="4" style="70" bestFit="1" customWidth="1"/>
    <col min="788" max="788" width="6.7109375" style="70" bestFit="1" customWidth="1"/>
    <col min="789" max="789" width="9.28515625" style="70" bestFit="1" customWidth="1"/>
    <col min="790" max="790" width="17.28515625" style="70" bestFit="1" customWidth="1"/>
    <col min="791" max="791" width="16.5703125" style="70" bestFit="1" customWidth="1"/>
    <col min="792" max="1014" width="9.140625" style="70"/>
    <col min="1015" max="1015" width="6.85546875" style="70" customWidth="1"/>
    <col min="1016" max="1016" width="55.28515625" style="70" customWidth="1"/>
    <col min="1017" max="1017" width="5" style="70" customWidth="1"/>
    <col min="1018" max="1018" width="15.140625" style="70" bestFit="1" customWidth="1"/>
    <col min="1019" max="1030" width="0" style="70" hidden="1" customWidth="1"/>
    <col min="1031" max="1031" width="7" style="70" customWidth="1"/>
    <col min="1032" max="1032" width="6.7109375" style="70" bestFit="1" customWidth="1"/>
    <col min="1033" max="1033" width="10.7109375" style="70" customWidth="1"/>
    <col min="1034" max="1034" width="10.42578125" style="70" customWidth="1"/>
    <col min="1035" max="1035" width="2.28515625" style="70" customWidth="1"/>
    <col min="1036" max="1036" width="11.5703125" style="70" customWidth="1"/>
    <col min="1037" max="1037" width="9.85546875" style="70" bestFit="1" customWidth="1"/>
    <col min="1038" max="1038" width="5.28515625" style="70" customWidth="1"/>
    <col min="1039" max="1039" width="4" style="70" bestFit="1" customWidth="1"/>
    <col min="1040" max="1040" width="6.7109375" style="70" bestFit="1" customWidth="1"/>
    <col min="1041" max="1041" width="9.28515625" style="70" bestFit="1" customWidth="1"/>
    <col min="1042" max="1042" width="5.28515625" style="70" customWidth="1"/>
    <col min="1043" max="1043" width="4" style="70" bestFit="1" customWidth="1"/>
    <col min="1044" max="1044" width="6.7109375" style="70" bestFit="1" customWidth="1"/>
    <col min="1045" max="1045" width="9.28515625" style="70" bestFit="1" customWidth="1"/>
    <col min="1046" max="1046" width="17.28515625" style="70" bestFit="1" customWidth="1"/>
    <col min="1047" max="1047" width="16.5703125" style="70" bestFit="1" customWidth="1"/>
    <col min="1048" max="1270" width="9.140625" style="70"/>
    <col min="1271" max="1271" width="6.85546875" style="70" customWidth="1"/>
    <col min="1272" max="1272" width="55.28515625" style="70" customWidth="1"/>
    <col min="1273" max="1273" width="5" style="70" customWidth="1"/>
    <col min="1274" max="1274" width="15.140625" style="70" bestFit="1" customWidth="1"/>
    <col min="1275" max="1286" width="0" style="70" hidden="1" customWidth="1"/>
    <col min="1287" max="1287" width="7" style="70" customWidth="1"/>
    <col min="1288" max="1288" width="6.7109375" style="70" bestFit="1" customWidth="1"/>
    <col min="1289" max="1289" width="10.7109375" style="70" customWidth="1"/>
    <col min="1290" max="1290" width="10.42578125" style="70" customWidth="1"/>
    <col min="1291" max="1291" width="2.28515625" style="70" customWidth="1"/>
    <col min="1292" max="1292" width="11.5703125" style="70" customWidth="1"/>
    <col min="1293" max="1293" width="9.85546875" style="70" bestFit="1" customWidth="1"/>
    <col min="1294" max="1294" width="5.28515625" style="70" customWidth="1"/>
    <col min="1295" max="1295" width="4" style="70" bestFit="1" customWidth="1"/>
    <col min="1296" max="1296" width="6.7109375" style="70" bestFit="1" customWidth="1"/>
    <col min="1297" max="1297" width="9.28515625" style="70" bestFit="1" customWidth="1"/>
    <col min="1298" max="1298" width="5.28515625" style="70" customWidth="1"/>
    <col min="1299" max="1299" width="4" style="70" bestFit="1" customWidth="1"/>
    <col min="1300" max="1300" width="6.7109375" style="70" bestFit="1" customWidth="1"/>
    <col min="1301" max="1301" width="9.28515625" style="70" bestFit="1" customWidth="1"/>
    <col min="1302" max="1302" width="17.28515625" style="70" bestFit="1" customWidth="1"/>
    <col min="1303" max="1303" width="16.5703125" style="70" bestFit="1" customWidth="1"/>
    <col min="1304" max="1526" width="9.140625" style="70"/>
    <col min="1527" max="1527" width="6.85546875" style="70" customWidth="1"/>
    <col min="1528" max="1528" width="55.28515625" style="70" customWidth="1"/>
    <col min="1529" max="1529" width="5" style="70" customWidth="1"/>
    <col min="1530" max="1530" width="15.140625" style="70" bestFit="1" customWidth="1"/>
    <col min="1531" max="1542" width="0" style="70" hidden="1" customWidth="1"/>
    <col min="1543" max="1543" width="7" style="70" customWidth="1"/>
    <col min="1544" max="1544" width="6.7109375" style="70" bestFit="1" customWidth="1"/>
    <col min="1545" max="1545" width="10.7109375" style="70" customWidth="1"/>
    <col min="1546" max="1546" width="10.42578125" style="70" customWidth="1"/>
    <col min="1547" max="1547" width="2.28515625" style="70" customWidth="1"/>
    <col min="1548" max="1548" width="11.5703125" style="70" customWidth="1"/>
    <col min="1549" max="1549" width="9.85546875" style="70" bestFit="1" customWidth="1"/>
    <col min="1550" max="1550" width="5.28515625" style="70" customWidth="1"/>
    <col min="1551" max="1551" width="4" style="70" bestFit="1" customWidth="1"/>
    <col min="1552" max="1552" width="6.7109375" style="70" bestFit="1" customWidth="1"/>
    <col min="1553" max="1553" width="9.28515625" style="70" bestFit="1" customWidth="1"/>
    <col min="1554" max="1554" width="5.28515625" style="70" customWidth="1"/>
    <col min="1555" max="1555" width="4" style="70" bestFit="1" customWidth="1"/>
    <col min="1556" max="1556" width="6.7109375" style="70" bestFit="1" customWidth="1"/>
    <col min="1557" max="1557" width="9.28515625" style="70" bestFit="1" customWidth="1"/>
    <col min="1558" max="1558" width="17.28515625" style="70" bestFit="1" customWidth="1"/>
    <col min="1559" max="1559" width="16.5703125" style="70" bestFit="1" customWidth="1"/>
    <col min="1560" max="1782" width="9.140625" style="70"/>
    <col min="1783" max="1783" width="6.85546875" style="70" customWidth="1"/>
    <col min="1784" max="1784" width="55.28515625" style="70" customWidth="1"/>
    <col min="1785" max="1785" width="5" style="70" customWidth="1"/>
    <col min="1786" max="1786" width="15.140625" style="70" bestFit="1" customWidth="1"/>
    <col min="1787" max="1798" width="0" style="70" hidden="1" customWidth="1"/>
    <col min="1799" max="1799" width="7" style="70" customWidth="1"/>
    <col min="1800" max="1800" width="6.7109375" style="70" bestFit="1" customWidth="1"/>
    <col min="1801" max="1801" width="10.7109375" style="70" customWidth="1"/>
    <col min="1802" max="1802" width="10.42578125" style="70" customWidth="1"/>
    <col min="1803" max="1803" width="2.28515625" style="70" customWidth="1"/>
    <col min="1804" max="1804" width="11.5703125" style="70" customWidth="1"/>
    <col min="1805" max="1805" width="9.85546875" style="70" bestFit="1" customWidth="1"/>
    <col min="1806" max="1806" width="5.28515625" style="70" customWidth="1"/>
    <col min="1807" max="1807" width="4" style="70" bestFit="1" customWidth="1"/>
    <col min="1808" max="1808" width="6.7109375" style="70" bestFit="1" customWidth="1"/>
    <col min="1809" max="1809" width="9.28515625" style="70" bestFit="1" customWidth="1"/>
    <col min="1810" max="1810" width="5.28515625" style="70" customWidth="1"/>
    <col min="1811" max="1811" width="4" style="70" bestFit="1" customWidth="1"/>
    <col min="1812" max="1812" width="6.7109375" style="70" bestFit="1" customWidth="1"/>
    <col min="1813" max="1813" width="9.28515625" style="70" bestFit="1" customWidth="1"/>
    <col min="1814" max="1814" width="17.28515625" style="70" bestFit="1" customWidth="1"/>
    <col min="1815" max="1815" width="16.5703125" style="70" bestFit="1" customWidth="1"/>
    <col min="1816" max="2038" width="9.140625" style="70"/>
    <col min="2039" max="2039" width="6.85546875" style="70" customWidth="1"/>
    <col min="2040" max="2040" width="55.28515625" style="70" customWidth="1"/>
    <col min="2041" max="2041" width="5" style="70" customWidth="1"/>
    <col min="2042" max="2042" width="15.140625" style="70" bestFit="1" customWidth="1"/>
    <col min="2043" max="2054" width="0" style="70" hidden="1" customWidth="1"/>
    <col min="2055" max="2055" width="7" style="70" customWidth="1"/>
    <col min="2056" max="2056" width="6.7109375" style="70" bestFit="1" customWidth="1"/>
    <col min="2057" max="2057" width="10.7109375" style="70" customWidth="1"/>
    <col min="2058" max="2058" width="10.42578125" style="70" customWidth="1"/>
    <col min="2059" max="2059" width="2.28515625" style="70" customWidth="1"/>
    <col min="2060" max="2060" width="11.5703125" style="70" customWidth="1"/>
    <col min="2061" max="2061" width="9.85546875" style="70" bestFit="1" customWidth="1"/>
    <col min="2062" max="2062" width="5.28515625" style="70" customWidth="1"/>
    <col min="2063" max="2063" width="4" style="70" bestFit="1" customWidth="1"/>
    <col min="2064" max="2064" width="6.7109375" style="70" bestFit="1" customWidth="1"/>
    <col min="2065" max="2065" width="9.28515625" style="70" bestFit="1" customWidth="1"/>
    <col min="2066" max="2066" width="5.28515625" style="70" customWidth="1"/>
    <col min="2067" max="2067" width="4" style="70" bestFit="1" customWidth="1"/>
    <col min="2068" max="2068" width="6.7109375" style="70" bestFit="1" customWidth="1"/>
    <col min="2069" max="2069" width="9.28515625" style="70" bestFit="1" customWidth="1"/>
    <col min="2070" max="2070" width="17.28515625" style="70" bestFit="1" customWidth="1"/>
    <col min="2071" max="2071" width="16.5703125" style="70" bestFit="1" customWidth="1"/>
    <col min="2072" max="2294" width="9.140625" style="70"/>
    <col min="2295" max="2295" width="6.85546875" style="70" customWidth="1"/>
    <col min="2296" max="2296" width="55.28515625" style="70" customWidth="1"/>
    <col min="2297" max="2297" width="5" style="70" customWidth="1"/>
    <col min="2298" max="2298" width="15.140625" style="70" bestFit="1" customWidth="1"/>
    <col min="2299" max="2310" width="0" style="70" hidden="1" customWidth="1"/>
    <col min="2311" max="2311" width="7" style="70" customWidth="1"/>
    <col min="2312" max="2312" width="6.7109375" style="70" bestFit="1" customWidth="1"/>
    <col min="2313" max="2313" width="10.7109375" style="70" customWidth="1"/>
    <col min="2314" max="2314" width="10.42578125" style="70" customWidth="1"/>
    <col min="2315" max="2315" width="2.28515625" style="70" customWidth="1"/>
    <col min="2316" max="2316" width="11.5703125" style="70" customWidth="1"/>
    <col min="2317" max="2317" width="9.85546875" style="70" bestFit="1" customWidth="1"/>
    <col min="2318" max="2318" width="5.28515625" style="70" customWidth="1"/>
    <col min="2319" max="2319" width="4" style="70" bestFit="1" customWidth="1"/>
    <col min="2320" max="2320" width="6.7109375" style="70" bestFit="1" customWidth="1"/>
    <col min="2321" max="2321" width="9.28515625" style="70" bestFit="1" customWidth="1"/>
    <col min="2322" max="2322" width="5.28515625" style="70" customWidth="1"/>
    <col min="2323" max="2323" width="4" style="70" bestFit="1" customWidth="1"/>
    <col min="2324" max="2324" width="6.7109375" style="70" bestFit="1" customWidth="1"/>
    <col min="2325" max="2325" width="9.28515625" style="70" bestFit="1" customWidth="1"/>
    <col min="2326" max="2326" width="17.28515625" style="70" bestFit="1" customWidth="1"/>
    <col min="2327" max="2327" width="16.5703125" style="70" bestFit="1" customWidth="1"/>
    <col min="2328" max="2550" width="9.140625" style="70"/>
    <col min="2551" max="2551" width="6.85546875" style="70" customWidth="1"/>
    <col min="2552" max="2552" width="55.28515625" style="70" customWidth="1"/>
    <col min="2553" max="2553" width="5" style="70" customWidth="1"/>
    <col min="2554" max="2554" width="15.140625" style="70" bestFit="1" customWidth="1"/>
    <col min="2555" max="2566" width="0" style="70" hidden="1" customWidth="1"/>
    <col min="2567" max="2567" width="7" style="70" customWidth="1"/>
    <col min="2568" max="2568" width="6.7109375" style="70" bestFit="1" customWidth="1"/>
    <col min="2569" max="2569" width="10.7109375" style="70" customWidth="1"/>
    <col min="2570" max="2570" width="10.42578125" style="70" customWidth="1"/>
    <col min="2571" max="2571" width="2.28515625" style="70" customWidth="1"/>
    <col min="2572" max="2572" width="11.5703125" style="70" customWidth="1"/>
    <col min="2573" max="2573" width="9.85546875" style="70" bestFit="1" customWidth="1"/>
    <col min="2574" max="2574" width="5.28515625" style="70" customWidth="1"/>
    <col min="2575" max="2575" width="4" style="70" bestFit="1" customWidth="1"/>
    <col min="2576" max="2576" width="6.7109375" style="70" bestFit="1" customWidth="1"/>
    <col min="2577" max="2577" width="9.28515625" style="70" bestFit="1" customWidth="1"/>
    <col min="2578" max="2578" width="5.28515625" style="70" customWidth="1"/>
    <col min="2579" max="2579" width="4" style="70" bestFit="1" customWidth="1"/>
    <col min="2580" max="2580" width="6.7109375" style="70" bestFit="1" customWidth="1"/>
    <col min="2581" max="2581" width="9.28515625" style="70" bestFit="1" customWidth="1"/>
    <col min="2582" max="2582" width="17.28515625" style="70" bestFit="1" customWidth="1"/>
    <col min="2583" max="2583" width="16.5703125" style="70" bestFit="1" customWidth="1"/>
    <col min="2584" max="2806" width="9.140625" style="70"/>
    <col min="2807" max="2807" width="6.85546875" style="70" customWidth="1"/>
    <col min="2808" max="2808" width="55.28515625" style="70" customWidth="1"/>
    <col min="2809" max="2809" width="5" style="70" customWidth="1"/>
    <col min="2810" max="2810" width="15.140625" style="70" bestFit="1" customWidth="1"/>
    <col min="2811" max="2822" width="0" style="70" hidden="1" customWidth="1"/>
    <col min="2823" max="2823" width="7" style="70" customWidth="1"/>
    <col min="2824" max="2824" width="6.7109375" style="70" bestFit="1" customWidth="1"/>
    <col min="2825" max="2825" width="10.7109375" style="70" customWidth="1"/>
    <col min="2826" max="2826" width="10.42578125" style="70" customWidth="1"/>
    <col min="2827" max="2827" width="2.28515625" style="70" customWidth="1"/>
    <col min="2828" max="2828" width="11.5703125" style="70" customWidth="1"/>
    <col min="2829" max="2829" width="9.85546875" style="70" bestFit="1" customWidth="1"/>
    <col min="2830" max="2830" width="5.28515625" style="70" customWidth="1"/>
    <col min="2831" max="2831" width="4" style="70" bestFit="1" customWidth="1"/>
    <col min="2832" max="2832" width="6.7109375" style="70" bestFit="1" customWidth="1"/>
    <col min="2833" max="2833" width="9.28515625" style="70" bestFit="1" customWidth="1"/>
    <col min="2834" max="2834" width="5.28515625" style="70" customWidth="1"/>
    <col min="2835" max="2835" width="4" style="70" bestFit="1" customWidth="1"/>
    <col min="2836" max="2836" width="6.7109375" style="70" bestFit="1" customWidth="1"/>
    <col min="2837" max="2837" width="9.28515625" style="70" bestFit="1" customWidth="1"/>
    <col min="2838" max="2838" width="17.28515625" style="70" bestFit="1" customWidth="1"/>
    <col min="2839" max="2839" width="16.5703125" style="70" bestFit="1" customWidth="1"/>
    <col min="2840" max="3062" width="9.140625" style="70"/>
    <col min="3063" max="3063" width="6.85546875" style="70" customWidth="1"/>
    <col min="3064" max="3064" width="55.28515625" style="70" customWidth="1"/>
    <col min="3065" max="3065" width="5" style="70" customWidth="1"/>
    <col min="3066" max="3066" width="15.140625" style="70" bestFit="1" customWidth="1"/>
    <col min="3067" max="3078" width="0" style="70" hidden="1" customWidth="1"/>
    <col min="3079" max="3079" width="7" style="70" customWidth="1"/>
    <col min="3080" max="3080" width="6.7109375" style="70" bestFit="1" customWidth="1"/>
    <col min="3081" max="3081" width="10.7109375" style="70" customWidth="1"/>
    <col min="3082" max="3082" width="10.42578125" style="70" customWidth="1"/>
    <col min="3083" max="3083" width="2.28515625" style="70" customWidth="1"/>
    <col min="3084" max="3084" width="11.5703125" style="70" customWidth="1"/>
    <col min="3085" max="3085" width="9.85546875" style="70" bestFit="1" customWidth="1"/>
    <col min="3086" max="3086" width="5.28515625" style="70" customWidth="1"/>
    <col min="3087" max="3087" width="4" style="70" bestFit="1" customWidth="1"/>
    <col min="3088" max="3088" width="6.7109375" style="70" bestFit="1" customWidth="1"/>
    <col min="3089" max="3089" width="9.28515625" style="70" bestFit="1" customWidth="1"/>
    <col min="3090" max="3090" width="5.28515625" style="70" customWidth="1"/>
    <col min="3091" max="3091" width="4" style="70" bestFit="1" customWidth="1"/>
    <col min="3092" max="3092" width="6.7109375" style="70" bestFit="1" customWidth="1"/>
    <col min="3093" max="3093" width="9.28515625" style="70" bestFit="1" customWidth="1"/>
    <col min="3094" max="3094" width="17.28515625" style="70" bestFit="1" customWidth="1"/>
    <col min="3095" max="3095" width="16.5703125" style="70" bestFit="1" customWidth="1"/>
    <col min="3096" max="3318" width="9.140625" style="70"/>
    <col min="3319" max="3319" width="6.85546875" style="70" customWidth="1"/>
    <col min="3320" max="3320" width="55.28515625" style="70" customWidth="1"/>
    <col min="3321" max="3321" width="5" style="70" customWidth="1"/>
    <col min="3322" max="3322" width="15.140625" style="70" bestFit="1" customWidth="1"/>
    <col min="3323" max="3334" width="0" style="70" hidden="1" customWidth="1"/>
    <col min="3335" max="3335" width="7" style="70" customWidth="1"/>
    <col min="3336" max="3336" width="6.7109375" style="70" bestFit="1" customWidth="1"/>
    <col min="3337" max="3337" width="10.7109375" style="70" customWidth="1"/>
    <col min="3338" max="3338" width="10.42578125" style="70" customWidth="1"/>
    <col min="3339" max="3339" width="2.28515625" style="70" customWidth="1"/>
    <col min="3340" max="3340" width="11.5703125" style="70" customWidth="1"/>
    <col min="3341" max="3341" width="9.85546875" style="70" bestFit="1" customWidth="1"/>
    <col min="3342" max="3342" width="5.28515625" style="70" customWidth="1"/>
    <col min="3343" max="3343" width="4" style="70" bestFit="1" customWidth="1"/>
    <col min="3344" max="3344" width="6.7109375" style="70" bestFit="1" customWidth="1"/>
    <col min="3345" max="3345" width="9.28515625" style="70" bestFit="1" customWidth="1"/>
    <col min="3346" max="3346" width="5.28515625" style="70" customWidth="1"/>
    <col min="3347" max="3347" width="4" style="70" bestFit="1" customWidth="1"/>
    <col min="3348" max="3348" width="6.7109375" style="70" bestFit="1" customWidth="1"/>
    <col min="3349" max="3349" width="9.28515625" style="70" bestFit="1" customWidth="1"/>
    <col min="3350" max="3350" width="17.28515625" style="70" bestFit="1" customWidth="1"/>
    <col min="3351" max="3351" width="16.5703125" style="70" bestFit="1" customWidth="1"/>
    <col min="3352" max="3574" width="9.140625" style="70"/>
    <col min="3575" max="3575" width="6.85546875" style="70" customWidth="1"/>
    <col min="3576" max="3576" width="55.28515625" style="70" customWidth="1"/>
    <col min="3577" max="3577" width="5" style="70" customWidth="1"/>
    <col min="3578" max="3578" width="15.140625" style="70" bestFit="1" customWidth="1"/>
    <col min="3579" max="3590" width="0" style="70" hidden="1" customWidth="1"/>
    <col min="3591" max="3591" width="7" style="70" customWidth="1"/>
    <col min="3592" max="3592" width="6.7109375" style="70" bestFit="1" customWidth="1"/>
    <col min="3593" max="3593" width="10.7109375" style="70" customWidth="1"/>
    <col min="3594" max="3594" width="10.42578125" style="70" customWidth="1"/>
    <col min="3595" max="3595" width="2.28515625" style="70" customWidth="1"/>
    <col min="3596" max="3596" width="11.5703125" style="70" customWidth="1"/>
    <col min="3597" max="3597" width="9.85546875" style="70" bestFit="1" customWidth="1"/>
    <col min="3598" max="3598" width="5.28515625" style="70" customWidth="1"/>
    <col min="3599" max="3599" width="4" style="70" bestFit="1" customWidth="1"/>
    <col min="3600" max="3600" width="6.7109375" style="70" bestFit="1" customWidth="1"/>
    <col min="3601" max="3601" width="9.28515625" style="70" bestFit="1" customWidth="1"/>
    <col min="3602" max="3602" width="5.28515625" style="70" customWidth="1"/>
    <col min="3603" max="3603" width="4" style="70" bestFit="1" customWidth="1"/>
    <col min="3604" max="3604" width="6.7109375" style="70" bestFit="1" customWidth="1"/>
    <col min="3605" max="3605" width="9.28515625" style="70" bestFit="1" customWidth="1"/>
    <col min="3606" max="3606" width="17.28515625" style="70" bestFit="1" customWidth="1"/>
    <col min="3607" max="3607" width="16.5703125" style="70" bestFit="1" customWidth="1"/>
    <col min="3608" max="3830" width="9.140625" style="70"/>
    <col min="3831" max="3831" width="6.85546875" style="70" customWidth="1"/>
    <col min="3832" max="3832" width="55.28515625" style="70" customWidth="1"/>
    <col min="3833" max="3833" width="5" style="70" customWidth="1"/>
    <col min="3834" max="3834" width="15.140625" style="70" bestFit="1" customWidth="1"/>
    <col min="3835" max="3846" width="0" style="70" hidden="1" customWidth="1"/>
    <col min="3847" max="3847" width="7" style="70" customWidth="1"/>
    <col min="3848" max="3848" width="6.7109375" style="70" bestFit="1" customWidth="1"/>
    <col min="3849" max="3849" width="10.7109375" style="70" customWidth="1"/>
    <col min="3850" max="3850" width="10.42578125" style="70" customWidth="1"/>
    <col min="3851" max="3851" width="2.28515625" style="70" customWidth="1"/>
    <col min="3852" max="3852" width="11.5703125" style="70" customWidth="1"/>
    <col min="3853" max="3853" width="9.85546875" style="70" bestFit="1" customWidth="1"/>
    <col min="3854" max="3854" width="5.28515625" style="70" customWidth="1"/>
    <col min="3855" max="3855" width="4" style="70" bestFit="1" customWidth="1"/>
    <col min="3856" max="3856" width="6.7109375" style="70" bestFit="1" customWidth="1"/>
    <col min="3857" max="3857" width="9.28515625" style="70" bestFit="1" customWidth="1"/>
    <col min="3858" max="3858" width="5.28515625" style="70" customWidth="1"/>
    <col min="3859" max="3859" width="4" style="70" bestFit="1" customWidth="1"/>
    <col min="3860" max="3860" width="6.7109375" style="70" bestFit="1" customWidth="1"/>
    <col min="3861" max="3861" width="9.28515625" style="70" bestFit="1" customWidth="1"/>
    <col min="3862" max="3862" width="17.28515625" style="70" bestFit="1" customWidth="1"/>
    <col min="3863" max="3863" width="16.5703125" style="70" bestFit="1" customWidth="1"/>
    <col min="3864" max="4086" width="9.140625" style="70"/>
    <col min="4087" max="4087" width="6.85546875" style="70" customWidth="1"/>
    <col min="4088" max="4088" width="55.28515625" style="70" customWidth="1"/>
    <col min="4089" max="4089" width="5" style="70" customWidth="1"/>
    <col min="4090" max="4090" width="15.140625" style="70" bestFit="1" customWidth="1"/>
    <col min="4091" max="4102" width="0" style="70" hidden="1" customWidth="1"/>
    <col min="4103" max="4103" width="7" style="70" customWidth="1"/>
    <col min="4104" max="4104" width="6.7109375" style="70" bestFit="1" customWidth="1"/>
    <col min="4105" max="4105" width="10.7109375" style="70" customWidth="1"/>
    <col min="4106" max="4106" width="10.42578125" style="70" customWidth="1"/>
    <col min="4107" max="4107" width="2.28515625" style="70" customWidth="1"/>
    <col min="4108" max="4108" width="11.5703125" style="70" customWidth="1"/>
    <col min="4109" max="4109" width="9.85546875" style="70" bestFit="1" customWidth="1"/>
    <col min="4110" max="4110" width="5.28515625" style="70" customWidth="1"/>
    <col min="4111" max="4111" width="4" style="70" bestFit="1" customWidth="1"/>
    <col min="4112" max="4112" width="6.7109375" style="70" bestFit="1" customWidth="1"/>
    <col min="4113" max="4113" width="9.28515625" style="70" bestFit="1" customWidth="1"/>
    <col min="4114" max="4114" width="5.28515625" style="70" customWidth="1"/>
    <col min="4115" max="4115" width="4" style="70" bestFit="1" customWidth="1"/>
    <col min="4116" max="4116" width="6.7109375" style="70" bestFit="1" customWidth="1"/>
    <col min="4117" max="4117" width="9.28515625" style="70" bestFit="1" customWidth="1"/>
    <col min="4118" max="4118" width="17.28515625" style="70" bestFit="1" customWidth="1"/>
    <col min="4119" max="4119" width="16.5703125" style="70" bestFit="1" customWidth="1"/>
    <col min="4120" max="4342" width="9.140625" style="70"/>
    <col min="4343" max="4343" width="6.85546875" style="70" customWidth="1"/>
    <col min="4344" max="4344" width="55.28515625" style="70" customWidth="1"/>
    <col min="4345" max="4345" width="5" style="70" customWidth="1"/>
    <col min="4346" max="4346" width="15.140625" style="70" bestFit="1" customWidth="1"/>
    <col min="4347" max="4358" width="0" style="70" hidden="1" customWidth="1"/>
    <col min="4359" max="4359" width="7" style="70" customWidth="1"/>
    <col min="4360" max="4360" width="6.7109375" style="70" bestFit="1" customWidth="1"/>
    <col min="4361" max="4361" width="10.7109375" style="70" customWidth="1"/>
    <col min="4362" max="4362" width="10.42578125" style="70" customWidth="1"/>
    <col min="4363" max="4363" width="2.28515625" style="70" customWidth="1"/>
    <col min="4364" max="4364" width="11.5703125" style="70" customWidth="1"/>
    <col min="4365" max="4365" width="9.85546875" style="70" bestFit="1" customWidth="1"/>
    <col min="4366" max="4366" width="5.28515625" style="70" customWidth="1"/>
    <col min="4367" max="4367" width="4" style="70" bestFit="1" customWidth="1"/>
    <col min="4368" max="4368" width="6.7109375" style="70" bestFit="1" customWidth="1"/>
    <col min="4369" max="4369" width="9.28515625" style="70" bestFit="1" customWidth="1"/>
    <col min="4370" max="4370" width="5.28515625" style="70" customWidth="1"/>
    <col min="4371" max="4371" width="4" style="70" bestFit="1" customWidth="1"/>
    <col min="4372" max="4372" width="6.7109375" style="70" bestFit="1" customWidth="1"/>
    <col min="4373" max="4373" width="9.28515625" style="70" bestFit="1" customWidth="1"/>
    <col min="4374" max="4374" width="17.28515625" style="70" bestFit="1" customWidth="1"/>
    <col min="4375" max="4375" width="16.5703125" style="70" bestFit="1" customWidth="1"/>
    <col min="4376" max="4598" width="9.140625" style="70"/>
    <col min="4599" max="4599" width="6.85546875" style="70" customWidth="1"/>
    <col min="4600" max="4600" width="55.28515625" style="70" customWidth="1"/>
    <col min="4601" max="4601" width="5" style="70" customWidth="1"/>
    <col min="4602" max="4602" width="15.140625" style="70" bestFit="1" customWidth="1"/>
    <col min="4603" max="4614" width="0" style="70" hidden="1" customWidth="1"/>
    <col min="4615" max="4615" width="7" style="70" customWidth="1"/>
    <col min="4616" max="4616" width="6.7109375" style="70" bestFit="1" customWidth="1"/>
    <col min="4617" max="4617" width="10.7109375" style="70" customWidth="1"/>
    <col min="4618" max="4618" width="10.42578125" style="70" customWidth="1"/>
    <col min="4619" max="4619" width="2.28515625" style="70" customWidth="1"/>
    <col min="4620" max="4620" width="11.5703125" style="70" customWidth="1"/>
    <col min="4621" max="4621" width="9.85546875" style="70" bestFit="1" customWidth="1"/>
    <col min="4622" max="4622" width="5.28515625" style="70" customWidth="1"/>
    <col min="4623" max="4623" width="4" style="70" bestFit="1" customWidth="1"/>
    <col min="4624" max="4624" width="6.7109375" style="70" bestFit="1" customWidth="1"/>
    <col min="4625" max="4625" width="9.28515625" style="70" bestFit="1" customWidth="1"/>
    <col min="4626" max="4626" width="5.28515625" style="70" customWidth="1"/>
    <col min="4627" max="4627" width="4" style="70" bestFit="1" customWidth="1"/>
    <col min="4628" max="4628" width="6.7109375" style="70" bestFit="1" customWidth="1"/>
    <col min="4629" max="4629" width="9.28515625" style="70" bestFit="1" customWidth="1"/>
    <col min="4630" max="4630" width="17.28515625" style="70" bestFit="1" customWidth="1"/>
    <col min="4631" max="4631" width="16.5703125" style="70" bestFit="1" customWidth="1"/>
    <col min="4632" max="4854" width="9.140625" style="70"/>
    <col min="4855" max="4855" width="6.85546875" style="70" customWidth="1"/>
    <col min="4856" max="4856" width="55.28515625" style="70" customWidth="1"/>
    <col min="4857" max="4857" width="5" style="70" customWidth="1"/>
    <col min="4858" max="4858" width="15.140625" style="70" bestFit="1" customWidth="1"/>
    <col min="4859" max="4870" width="0" style="70" hidden="1" customWidth="1"/>
    <col min="4871" max="4871" width="7" style="70" customWidth="1"/>
    <col min="4872" max="4872" width="6.7109375" style="70" bestFit="1" customWidth="1"/>
    <col min="4873" max="4873" width="10.7109375" style="70" customWidth="1"/>
    <col min="4874" max="4874" width="10.42578125" style="70" customWidth="1"/>
    <col min="4875" max="4875" width="2.28515625" style="70" customWidth="1"/>
    <col min="4876" max="4876" width="11.5703125" style="70" customWidth="1"/>
    <col min="4877" max="4877" width="9.85546875" style="70" bestFit="1" customWidth="1"/>
    <col min="4878" max="4878" width="5.28515625" style="70" customWidth="1"/>
    <col min="4879" max="4879" width="4" style="70" bestFit="1" customWidth="1"/>
    <col min="4880" max="4880" width="6.7109375" style="70" bestFit="1" customWidth="1"/>
    <col min="4881" max="4881" width="9.28515625" style="70" bestFit="1" customWidth="1"/>
    <col min="4882" max="4882" width="5.28515625" style="70" customWidth="1"/>
    <col min="4883" max="4883" width="4" style="70" bestFit="1" customWidth="1"/>
    <col min="4884" max="4884" width="6.7109375" style="70" bestFit="1" customWidth="1"/>
    <col min="4885" max="4885" width="9.28515625" style="70" bestFit="1" customWidth="1"/>
    <col min="4886" max="4886" width="17.28515625" style="70" bestFit="1" customWidth="1"/>
    <col min="4887" max="4887" width="16.5703125" style="70" bestFit="1" customWidth="1"/>
    <col min="4888" max="5110" width="9.140625" style="70"/>
    <col min="5111" max="5111" width="6.85546875" style="70" customWidth="1"/>
    <col min="5112" max="5112" width="55.28515625" style="70" customWidth="1"/>
    <col min="5113" max="5113" width="5" style="70" customWidth="1"/>
    <col min="5114" max="5114" width="15.140625" style="70" bestFit="1" customWidth="1"/>
    <col min="5115" max="5126" width="0" style="70" hidden="1" customWidth="1"/>
    <col min="5127" max="5127" width="7" style="70" customWidth="1"/>
    <col min="5128" max="5128" width="6.7109375" style="70" bestFit="1" customWidth="1"/>
    <col min="5129" max="5129" width="10.7109375" style="70" customWidth="1"/>
    <col min="5130" max="5130" width="10.42578125" style="70" customWidth="1"/>
    <col min="5131" max="5131" width="2.28515625" style="70" customWidth="1"/>
    <col min="5132" max="5132" width="11.5703125" style="70" customWidth="1"/>
    <col min="5133" max="5133" width="9.85546875" style="70" bestFit="1" customWidth="1"/>
    <col min="5134" max="5134" width="5.28515625" style="70" customWidth="1"/>
    <col min="5135" max="5135" width="4" style="70" bestFit="1" customWidth="1"/>
    <col min="5136" max="5136" width="6.7109375" style="70" bestFit="1" customWidth="1"/>
    <col min="5137" max="5137" width="9.28515625" style="70" bestFit="1" customWidth="1"/>
    <col min="5138" max="5138" width="5.28515625" style="70" customWidth="1"/>
    <col min="5139" max="5139" width="4" style="70" bestFit="1" customWidth="1"/>
    <col min="5140" max="5140" width="6.7109375" style="70" bestFit="1" customWidth="1"/>
    <col min="5141" max="5141" width="9.28515625" style="70" bestFit="1" customWidth="1"/>
    <col min="5142" max="5142" width="17.28515625" style="70" bestFit="1" customWidth="1"/>
    <col min="5143" max="5143" width="16.5703125" style="70" bestFit="1" customWidth="1"/>
    <col min="5144" max="5366" width="9.140625" style="70"/>
    <col min="5367" max="5367" width="6.85546875" style="70" customWidth="1"/>
    <col min="5368" max="5368" width="55.28515625" style="70" customWidth="1"/>
    <col min="5369" max="5369" width="5" style="70" customWidth="1"/>
    <col min="5370" max="5370" width="15.140625" style="70" bestFit="1" customWidth="1"/>
    <col min="5371" max="5382" width="0" style="70" hidden="1" customWidth="1"/>
    <col min="5383" max="5383" width="7" style="70" customWidth="1"/>
    <col min="5384" max="5384" width="6.7109375" style="70" bestFit="1" customWidth="1"/>
    <col min="5385" max="5385" width="10.7109375" style="70" customWidth="1"/>
    <col min="5386" max="5386" width="10.42578125" style="70" customWidth="1"/>
    <col min="5387" max="5387" width="2.28515625" style="70" customWidth="1"/>
    <col min="5388" max="5388" width="11.5703125" style="70" customWidth="1"/>
    <col min="5389" max="5389" width="9.85546875" style="70" bestFit="1" customWidth="1"/>
    <col min="5390" max="5390" width="5.28515625" style="70" customWidth="1"/>
    <col min="5391" max="5391" width="4" style="70" bestFit="1" customWidth="1"/>
    <col min="5392" max="5392" width="6.7109375" style="70" bestFit="1" customWidth="1"/>
    <col min="5393" max="5393" width="9.28515625" style="70" bestFit="1" customWidth="1"/>
    <col min="5394" max="5394" width="5.28515625" style="70" customWidth="1"/>
    <col min="5395" max="5395" width="4" style="70" bestFit="1" customWidth="1"/>
    <col min="5396" max="5396" width="6.7109375" style="70" bestFit="1" customWidth="1"/>
    <col min="5397" max="5397" width="9.28515625" style="70" bestFit="1" customWidth="1"/>
    <col min="5398" max="5398" width="17.28515625" style="70" bestFit="1" customWidth="1"/>
    <col min="5399" max="5399" width="16.5703125" style="70" bestFit="1" customWidth="1"/>
    <col min="5400" max="5622" width="9.140625" style="70"/>
    <col min="5623" max="5623" width="6.85546875" style="70" customWidth="1"/>
    <col min="5624" max="5624" width="55.28515625" style="70" customWidth="1"/>
    <col min="5625" max="5625" width="5" style="70" customWidth="1"/>
    <col min="5626" max="5626" width="15.140625" style="70" bestFit="1" customWidth="1"/>
    <col min="5627" max="5638" width="0" style="70" hidden="1" customWidth="1"/>
    <col min="5639" max="5639" width="7" style="70" customWidth="1"/>
    <col min="5640" max="5640" width="6.7109375" style="70" bestFit="1" customWidth="1"/>
    <col min="5641" max="5641" width="10.7109375" style="70" customWidth="1"/>
    <col min="5642" max="5642" width="10.42578125" style="70" customWidth="1"/>
    <col min="5643" max="5643" width="2.28515625" style="70" customWidth="1"/>
    <col min="5644" max="5644" width="11.5703125" style="70" customWidth="1"/>
    <col min="5645" max="5645" width="9.85546875" style="70" bestFit="1" customWidth="1"/>
    <col min="5646" max="5646" width="5.28515625" style="70" customWidth="1"/>
    <col min="5647" max="5647" width="4" style="70" bestFit="1" customWidth="1"/>
    <col min="5648" max="5648" width="6.7109375" style="70" bestFit="1" customWidth="1"/>
    <col min="5649" max="5649" width="9.28515625" style="70" bestFit="1" customWidth="1"/>
    <col min="5650" max="5650" width="5.28515625" style="70" customWidth="1"/>
    <col min="5651" max="5651" width="4" style="70" bestFit="1" customWidth="1"/>
    <col min="5652" max="5652" width="6.7109375" style="70" bestFit="1" customWidth="1"/>
    <col min="5653" max="5653" width="9.28515625" style="70" bestFit="1" customWidth="1"/>
    <col min="5654" max="5654" width="17.28515625" style="70" bestFit="1" customWidth="1"/>
    <col min="5655" max="5655" width="16.5703125" style="70" bestFit="1" customWidth="1"/>
    <col min="5656" max="5878" width="9.140625" style="70"/>
    <col min="5879" max="5879" width="6.85546875" style="70" customWidth="1"/>
    <col min="5880" max="5880" width="55.28515625" style="70" customWidth="1"/>
    <col min="5881" max="5881" width="5" style="70" customWidth="1"/>
    <col min="5882" max="5882" width="15.140625" style="70" bestFit="1" customWidth="1"/>
    <col min="5883" max="5894" width="0" style="70" hidden="1" customWidth="1"/>
    <col min="5895" max="5895" width="7" style="70" customWidth="1"/>
    <col min="5896" max="5896" width="6.7109375" style="70" bestFit="1" customWidth="1"/>
    <col min="5897" max="5897" width="10.7109375" style="70" customWidth="1"/>
    <col min="5898" max="5898" width="10.42578125" style="70" customWidth="1"/>
    <col min="5899" max="5899" width="2.28515625" style="70" customWidth="1"/>
    <col min="5900" max="5900" width="11.5703125" style="70" customWidth="1"/>
    <col min="5901" max="5901" width="9.85546875" style="70" bestFit="1" customWidth="1"/>
    <col min="5902" max="5902" width="5.28515625" style="70" customWidth="1"/>
    <col min="5903" max="5903" width="4" style="70" bestFit="1" customWidth="1"/>
    <col min="5904" max="5904" width="6.7109375" style="70" bestFit="1" customWidth="1"/>
    <col min="5905" max="5905" width="9.28515625" style="70" bestFit="1" customWidth="1"/>
    <col min="5906" max="5906" width="5.28515625" style="70" customWidth="1"/>
    <col min="5907" max="5907" width="4" style="70" bestFit="1" customWidth="1"/>
    <col min="5908" max="5908" width="6.7109375" style="70" bestFit="1" customWidth="1"/>
    <col min="5909" max="5909" width="9.28515625" style="70" bestFit="1" customWidth="1"/>
    <col min="5910" max="5910" width="17.28515625" style="70" bestFit="1" customWidth="1"/>
    <col min="5911" max="5911" width="16.5703125" style="70" bestFit="1" customWidth="1"/>
    <col min="5912" max="6134" width="9.140625" style="70"/>
    <col min="6135" max="6135" width="6.85546875" style="70" customWidth="1"/>
    <col min="6136" max="6136" width="55.28515625" style="70" customWidth="1"/>
    <col min="6137" max="6137" width="5" style="70" customWidth="1"/>
    <col min="6138" max="6138" width="15.140625" style="70" bestFit="1" customWidth="1"/>
    <col min="6139" max="6150" width="0" style="70" hidden="1" customWidth="1"/>
    <col min="6151" max="6151" width="7" style="70" customWidth="1"/>
    <col min="6152" max="6152" width="6.7109375" style="70" bestFit="1" customWidth="1"/>
    <col min="6153" max="6153" width="10.7109375" style="70" customWidth="1"/>
    <col min="6154" max="6154" width="10.42578125" style="70" customWidth="1"/>
    <col min="6155" max="6155" width="2.28515625" style="70" customWidth="1"/>
    <col min="6156" max="6156" width="11.5703125" style="70" customWidth="1"/>
    <col min="6157" max="6157" width="9.85546875" style="70" bestFit="1" customWidth="1"/>
    <col min="6158" max="6158" width="5.28515625" style="70" customWidth="1"/>
    <col min="6159" max="6159" width="4" style="70" bestFit="1" customWidth="1"/>
    <col min="6160" max="6160" width="6.7109375" style="70" bestFit="1" customWidth="1"/>
    <col min="6161" max="6161" width="9.28515625" style="70" bestFit="1" customWidth="1"/>
    <col min="6162" max="6162" width="5.28515625" style="70" customWidth="1"/>
    <col min="6163" max="6163" width="4" style="70" bestFit="1" customWidth="1"/>
    <col min="6164" max="6164" width="6.7109375" style="70" bestFit="1" customWidth="1"/>
    <col min="6165" max="6165" width="9.28515625" style="70" bestFit="1" customWidth="1"/>
    <col min="6166" max="6166" width="17.28515625" style="70" bestFit="1" customWidth="1"/>
    <col min="6167" max="6167" width="16.5703125" style="70" bestFit="1" customWidth="1"/>
    <col min="6168" max="6390" width="9.140625" style="70"/>
    <col min="6391" max="6391" width="6.85546875" style="70" customWidth="1"/>
    <col min="6392" max="6392" width="55.28515625" style="70" customWidth="1"/>
    <col min="6393" max="6393" width="5" style="70" customWidth="1"/>
    <col min="6394" max="6394" width="15.140625" style="70" bestFit="1" customWidth="1"/>
    <col min="6395" max="6406" width="0" style="70" hidden="1" customWidth="1"/>
    <col min="6407" max="6407" width="7" style="70" customWidth="1"/>
    <col min="6408" max="6408" width="6.7109375" style="70" bestFit="1" customWidth="1"/>
    <col min="6409" max="6409" width="10.7109375" style="70" customWidth="1"/>
    <col min="6410" max="6410" width="10.42578125" style="70" customWidth="1"/>
    <col min="6411" max="6411" width="2.28515625" style="70" customWidth="1"/>
    <col min="6412" max="6412" width="11.5703125" style="70" customWidth="1"/>
    <col min="6413" max="6413" width="9.85546875" style="70" bestFit="1" customWidth="1"/>
    <col min="6414" max="6414" width="5.28515625" style="70" customWidth="1"/>
    <col min="6415" max="6415" width="4" style="70" bestFit="1" customWidth="1"/>
    <col min="6416" max="6416" width="6.7109375" style="70" bestFit="1" customWidth="1"/>
    <col min="6417" max="6417" width="9.28515625" style="70" bestFit="1" customWidth="1"/>
    <col min="6418" max="6418" width="5.28515625" style="70" customWidth="1"/>
    <col min="6419" max="6419" width="4" style="70" bestFit="1" customWidth="1"/>
    <col min="6420" max="6420" width="6.7109375" style="70" bestFit="1" customWidth="1"/>
    <col min="6421" max="6421" width="9.28515625" style="70" bestFit="1" customWidth="1"/>
    <col min="6422" max="6422" width="17.28515625" style="70" bestFit="1" customWidth="1"/>
    <col min="6423" max="6423" width="16.5703125" style="70" bestFit="1" customWidth="1"/>
    <col min="6424" max="6646" width="9.140625" style="70"/>
    <col min="6647" max="6647" width="6.85546875" style="70" customWidth="1"/>
    <col min="6648" max="6648" width="55.28515625" style="70" customWidth="1"/>
    <col min="6649" max="6649" width="5" style="70" customWidth="1"/>
    <col min="6650" max="6650" width="15.140625" style="70" bestFit="1" customWidth="1"/>
    <col min="6651" max="6662" width="0" style="70" hidden="1" customWidth="1"/>
    <col min="6663" max="6663" width="7" style="70" customWidth="1"/>
    <col min="6664" max="6664" width="6.7109375" style="70" bestFit="1" customWidth="1"/>
    <col min="6665" max="6665" width="10.7109375" style="70" customWidth="1"/>
    <col min="6666" max="6666" width="10.42578125" style="70" customWidth="1"/>
    <col min="6667" max="6667" width="2.28515625" style="70" customWidth="1"/>
    <col min="6668" max="6668" width="11.5703125" style="70" customWidth="1"/>
    <col min="6669" max="6669" width="9.85546875" style="70" bestFit="1" customWidth="1"/>
    <col min="6670" max="6670" width="5.28515625" style="70" customWidth="1"/>
    <col min="6671" max="6671" width="4" style="70" bestFit="1" customWidth="1"/>
    <col min="6672" max="6672" width="6.7109375" style="70" bestFit="1" customWidth="1"/>
    <col min="6673" max="6673" width="9.28515625" style="70" bestFit="1" customWidth="1"/>
    <col min="6674" max="6674" width="5.28515625" style="70" customWidth="1"/>
    <col min="6675" max="6675" width="4" style="70" bestFit="1" customWidth="1"/>
    <col min="6676" max="6676" width="6.7109375" style="70" bestFit="1" customWidth="1"/>
    <col min="6677" max="6677" width="9.28515625" style="70" bestFit="1" customWidth="1"/>
    <col min="6678" max="6678" width="17.28515625" style="70" bestFit="1" customWidth="1"/>
    <col min="6679" max="6679" width="16.5703125" style="70" bestFit="1" customWidth="1"/>
    <col min="6680" max="6902" width="9.140625" style="70"/>
    <col min="6903" max="6903" width="6.85546875" style="70" customWidth="1"/>
    <col min="6904" max="6904" width="55.28515625" style="70" customWidth="1"/>
    <col min="6905" max="6905" width="5" style="70" customWidth="1"/>
    <col min="6906" max="6906" width="15.140625" style="70" bestFit="1" customWidth="1"/>
    <col min="6907" max="6918" width="0" style="70" hidden="1" customWidth="1"/>
    <col min="6919" max="6919" width="7" style="70" customWidth="1"/>
    <col min="6920" max="6920" width="6.7109375" style="70" bestFit="1" customWidth="1"/>
    <col min="6921" max="6921" width="10.7109375" style="70" customWidth="1"/>
    <col min="6922" max="6922" width="10.42578125" style="70" customWidth="1"/>
    <col min="6923" max="6923" width="2.28515625" style="70" customWidth="1"/>
    <col min="6924" max="6924" width="11.5703125" style="70" customWidth="1"/>
    <col min="6925" max="6925" width="9.85546875" style="70" bestFit="1" customWidth="1"/>
    <col min="6926" max="6926" width="5.28515625" style="70" customWidth="1"/>
    <col min="6927" max="6927" width="4" style="70" bestFit="1" customWidth="1"/>
    <col min="6928" max="6928" width="6.7109375" style="70" bestFit="1" customWidth="1"/>
    <col min="6929" max="6929" width="9.28515625" style="70" bestFit="1" customWidth="1"/>
    <col min="6930" max="6930" width="5.28515625" style="70" customWidth="1"/>
    <col min="6931" max="6931" width="4" style="70" bestFit="1" customWidth="1"/>
    <col min="6932" max="6932" width="6.7109375" style="70" bestFit="1" customWidth="1"/>
    <col min="6933" max="6933" width="9.28515625" style="70" bestFit="1" customWidth="1"/>
    <col min="6934" max="6934" width="17.28515625" style="70" bestFit="1" customWidth="1"/>
    <col min="6935" max="6935" width="16.5703125" style="70" bestFit="1" customWidth="1"/>
    <col min="6936" max="7158" width="9.140625" style="70"/>
    <col min="7159" max="7159" width="6.85546875" style="70" customWidth="1"/>
    <col min="7160" max="7160" width="55.28515625" style="70" customWidth="1"/>
    <col min="7161" max="7161" width="5" style="70" customWidth="1"/>
    <col min="7162" max="7162" width="15.140625" style="70" bestFit="1" customWidth="1"/>
    <col min="7163" max="7174" width="0" style="70" hidden="1" customWidth="1"/>
    <col min="7175" max="7175" width="7" style="70" customWidth="1"/>
    <col min="7176" max="7176" width="6.7109375" style="70" bestFit="1" customWidth="1"/>
    <col min="7177" max="7177" width="10.7109375" style="70" customWidth="1"/>
    <col min="7178" max="7178" width="10.42578125" style="70" customWidth="1"/>
    <col min="7179" max="7179" width="2.28515625" style="70" customWidth="1"/>
    <col min="7180" max="7180" width="11.5703125" style="70" customWidth="1"/>
    <col min="7181" max="7181" width="9.85546875" style="70" bestFit="1" customWidth="1"/>
    <col min="7182" max="7182" width="5.28515625" style="70" customWidth="1"/>
    <col min="7183" max="7183" width="4" style="70" bestFit="1" customWidth="1"/>
    <col min="7184" max="7184" width="6.7109375" style="70" bestFit="1" customWidth="1"/>
    <col min="7185" max="7185" width="9.28515625" style="70" bestFit="1" customWidth="1"/>
    <col min="7186" max="7186" width="5.28515625" style="70" customWidth="1"/>
    <col min="7187" max="7187" width="4" style="70" bestFit="1" customWidth="1"/>
    <col min="7188" max="7188" width="6.7109375" style="70" bestFit="1" customWidth="1"/>
    <col min="7189" max="7189" width="9.28515625" style="70" bestFit="1" customWidth="1"/>
    <col min="7190" max="7190" width="17.28515625" style="70" bestFit="1" customWidth="1"/>
    <col min="7191" max="7191" width="16.5703125" style="70" bestFit="1" customWidth="1"/>
    <col min="7192" max="7414" width="9.140625" style="70"/>
    <col min="7415" max="7415" width="6.85546875" style="70" customWidth="1"/>
    <col min="7416" max="7416" width="55.28515625" style="70" customWidth="1"/>
    <col min="7417" max="7417" width="5" style="70" customWidth="1"/>
    <col min="7418" max="7418" width="15.140625" style="70" bestFit="1" customWidth="1"/>
    <col min="7419" max="7430" width="0" style="70" hidden="1" customWidth="1"/>
    <col min="7431" max="7431" width="7" style="70" customWidth="1"/>
    <col min="7432" max="7432" width="6.7109375" style="70" bestFit="1" customWidth="1"/>
    <col min="7433" max="7433" width="10.7109375" style="70" customWidth="1"/>
    <col min="7434" max="7434" width="10.42578125" style="70" customWidth="1"/>
    <col min="7435" max="7435" width="2.28515625" style="70" customWidth="1"/>
    <col min="7436" max="7436" width="11.5703125" style="70" customWidth="1"/>
    <col min="7437" max="7437" width="9.85546875" style="70" bestFit="1" customWidth="1"/>
    <col min="7438" max="7438" width="5.28515625" style="70" customWidth="1"/>
    <col min="7439" max="7439" width="4" style="70" bestFit="1" customWidth="1"/>
    <col min="7440" max="7440" width="6.7109375" style="70" bestFit="1" customWidth="1"/>
    <col min="7441" max="7441" width="9.28515625" style="70" bestFit="1" customWidth="1"/>
    <col min="7442" max="7442" width="5.28515625" style="70" customWidth="1"/>
    <col min="7443" max="7443" width="4" style="70" bestFit="1" customWidth="1"/>
    <col min="7444" max="7444" width="6.7109375" style="70" bestFit="1" customWidth="1"/>
    <col min="7445" max="7445" width="9.28515625" style="70" bestFit="1" customWidth="1"/>
    <col min="7446" max="7446" width="17.28515625" style="70" bestFit="1" customWidth="1"/>
    <col min="7447" max="7447" width="16.5703125" style="70" bestFit="1" customWidth="1"/>
    <col min="7448" max="7670" width="9.140625" style="70"/>
    <col min="7671" max="7671" width="6.85546875" style="70" customWidth="1"/>
    <col min="7672" max="7672" width="55.28515625" style="70" customWidth="1"/>
    <col min="7673" max="7673" width="5" style="70" customWidth="1"/>
    <col min="7674" max="7674" width="15.140625" style="70" bestFit="1" customWidth="1"/>
    <col min="7675" max="7686" width="0" style="70" hidden="1" customWidth="1"/>
    <col min="7687" max="7687" width="7" style="70" customWidth="1"/>
    <col min="7688" max="7688" width="6.7109375" style="70" bestFit="1" customWidth="1"/>
    <col min="7689" max="7689" width="10.7109375" style="70" customWidth="1"/>
    <col min="7690" max="7690" width="10.42578125" style="70" customWidth="1"/>
    <col min="7691" max="7691" width="2.28515625" style="70" customWidth="1"/>
    <col min="7692" max="7692" width="11.5703125" style="70" customWidth="1"/>
    <col min="7693" max="7693" width="9.85546875" style="70" bestFit="1" customWidth="1"/>
    <col min="7694" max="7694" width="5.28515625" style="70" customWidth="1"/>
    <col min="7695" max="7695" width="4" style="70" bestFit="1" customWidth="1"/>
    <col min="7696" max="7696" width="6.7109375" style="70" bestFit="1" customWidth="1"/>
    <col min="7697" max="7697" width="9.28515625" style="70" bestFit="1" customWidth="1"/>
    <col min="7698" max="7698" width="5.28515625" style="70" customWidth="1"/>
    <col min="7699" max="7699" width="4" style="70" bestFit="1" customWidth="1"/>
    <col min="7700" max="7700" width="6.7109375" style="70" bestFit="1" customWidth="1"/>
    <col min="7701" max="7701" width="9.28515625" style="70" bestFit="1" customWidth="1"/>
    <col min="7702" max="7702" width="17.28515625" style="70" bestFit="1" customWidth="1"/>
    <col min="7703" max="7703" width="16.5703125" style="70" bestFit="1" customWidth="1"/>
    <col min="7704" max="7926" width="9.140625" style="70"/>
    <col min="7927" max="7927" width="6.85546875" style="70" customWidth="1"/>
    <col min="7928" max="7928" width="55.28515625" style="70" customWidth="1"/>
    <col min="7929" max="7929" width="5" style="70" customWidth="1"/>
    <col min="7930" max="7930" width="15.140625" style="70" bestFit="1" customWidth="1"/>
    <col min="7931" max="7942" width="0" style="70" hidden="1" customWidth="1"/>
    <col min="7943" max="7943" width="7" style="70" customWidth="1"/>
    <col min="7944" max="7944" width="6.7109375" style="70" bestFit="1" customWidth="1"/>
    <col min="7945" max="7945" width="10.7109375" style="70" customWidth="1"/>
    <col min="7946" max="7946" width="10.42578125" style="70" customWidth="1"/>
    <col min="7947" max="7947" width="2.28515625" style="70" customWidth="1"/>
    <col min="7948" max="7948" width="11.5703125" style="70" customWidth="1"/>
    <col min="7949" max="7949" width="9.85546875" style="70" bestFit="1" customWidth="1"/>
    <col min="7950" max="7950" width="5.28515625" style="70" customWidth="1"/>
    <col min="7951" max="7951" width="4" style="70" bestFit="1" customWidth="1"/>
    <col min="7952" max="7952" width="6.7109375" style="70" bestFit="1" customWidth="1"/>
    <col min="7953" max="7953" width="9.28515625" style="70" bestFit="1" customWidth="1"/>
    <col min="7954" max="7954" width="5.28515625" style="70" customWidth="1"/>
    <col min="7955" max="7955" width="4" style="70" bestFit="1" customWidth="1"/>
    <col min="7956" max="7956" width="6.7109375" style="70" bestFit="1" customWidth="1"/>
    <col min="7957" max="7957" width="9.28515625" style="70" bestFit="1" customWidth="1"/>
    <col min="7958" max="7958" width="17.28515625" style="70" bestFit="1" customWidth="1"/>
    <col min="7959" max="7959" width="16.5703125" style="70" bestFit="1" customWidth="1"/>
    <col min="7960" max="8182" width="9.140625" style="70"/>
    <col min="8183" max="8183" width="6.85546875" style="70" customWidth="1"/>
    <col min="8184" max="8184" width="55.28515625" style="70" customWidth="1"/>
    <col min="8185" max="8185" width="5" style="70" customWidth="1"/>
    <col min="8186" max="8186" width="15.140625" style="70" bestFit="1" customWidth="1"/>
    <col min="8187" max="8198" width="0" style="70" hidden="1" customWidth="1"/>
    <col min="8199" max="8199" width="7" style="70" customWidth="1"/>
    <col min="8200" max="8200" width="6.7109375" style="70" bestFit="1" customWidth="1"/>
    <col min="8201" max="8201" width="10.7109375" style="70" customWidth="1"/>
    <col min="8202" max="8202" width="10.42578125" style="70" customWidth="1"/>
    <col min="8203" max="8203" width="2.28515625" style="70" customWidth="1"/>
    <col min="8204" max="8204" width="11.5703125" style="70" customWidth="1"/>
    <col min="8205" max="8205" width="9.85546875" style="70" bestFit="1" customWidth="1"/>
    <col min="8206" max="8206" width="5.28515625" style="70" customWidth="1"/>
    <col min="8207" max="8207" width="4" style="70" bestFit="1" customWidth="1"/>
    <col min="8208" max="8208" width="6.7109375" style="70" bestFit="1" customWidth="1"/>
    <col min="8209" max="8209" width="9.28515625" style="70" bestFit="1" customWidth="1"/>
    <col min="8210" max="8210" width="5.28515625" style="70" customWidth="1"/>
    <col min="8211" max="8211" width="4" style="70" bestFit="1" customWidth="1"/>
    <col min="8212" max="8212" width="6.7109375" style="70" bestFit="1" customWidth="1"/>
    <col min="8213" max="8213" width="9.28515625" style="70" bestFit="1" customWidth="1"/>
    <col min="8214" max="8214" width="17.28515625" style="70" bestFit="1" customWidth="1"/>
    <col min="8215" max="8215" width="16.5703125" style="70" bestFit="1" customWidth="1"/>
    <col min="8216" max="8438" width="9.140625" style="70"/>
    <col min="8439" max="8439" width="6.85546875" style="70" customWidth="1"/>
    <col min="8440" max="8440" width="55.28515625" style="70" customWidth="1"/>
    <col min="8441" max="8441" width="5" style="70" customWidth="1"/>
    <col min="8442" max="8442" width="15.140625" style="70" bestFit="1" customWidth="1"/>
    <col min="8443" max="8454" width="0" style="70" hidden="1" customWidth="1"/>
    <col min="8455" max="8455" width="7" style="70" customWidth="1"/>
    <col min="8456" max="8456" width="6.7109375" style="70" bestFit="1" customWidth="1"/>
    <col min="8457" max="8457" width="10.7109375" style="70" customWidth="1"/>
    <col min="8458" max="8458" width="10.42578125" style="70" customWidth="1"/>
    <col min="8459" max="8459" width="2.28515625" style="70" customWidth="1"/>
    <col min="8460" max="8460" width="11.5703125" style="70" customWidth="1"/>
    <col min="8461" max="8461" width="9.85546875" style="70" bestFit="1" customWidth="1"/>
    <col min="8462" max="8462" width="5.28515625" style="70" customWidth="1"/>
    <col min="8463" max="8463" width="4" style="70" bestFit="1" customWidth="1"/>
    <col min="8464" max="8464" width="6.7109375" style="70" bestFit="1" customWidth="1"/>
    <col min="8465" max="8465" width="9.28515625" style="70" bestFit="1" customWidth="1"/>
    <col min="8466" max="8466" width="5.28515625" style="70" customWidth="1"/>
    <col min="8467" max="8467" width="4" style="70" bestFit="1" customWidth="1"/>
    <col min="8468" max="8468" width="6.7109375" style="70" bestFit="1" customWidth="1"/>
    <col min="8469" max="8469" width="9.28515625" style="70" bestFit="1" customWidth="1"/>
    <col min="8470" max="8470" width="17.28515625" style="70" bestFit="1" customWidth="1"/>
    <col min="8471" max="8471" width="16.5703125" style="70" bestFit="1" customWidth="1"/>
    <col min="8472" max="8694" width="9.140625" style="70"/>
    <col min="8695" max="8695" width="6.85546875" style="70" customWidth="1"/>
    <col min="8696" max="8696" width="55.28515625" style="70" customWidth="1"/>
    <col min="8697" max="8697" width="5" style="70" customWidth="1"/>
    <col min="8698" max="8698" width="15.140625" style="70" bestFit="1" customWidth="1"/>
    <col min="8699" max="8710" width="0" style="70" hidden="1" customWidth="1"/>
    <col min="8711" max="8711" width="7" style="70" customWidth="1"/>
    <col min="8712" max="8712" width="6.7109375" style="70" bestFit="1" customWidth="1"/>
    <col min="8713" max="8713" width="10.7109375" style="70" customWidth="1"/>
    <col min="8714" max="8714" width="10.42578125" style="70" customWidth="1"/>
    <col min="8715" max="8715" width="2.28515625" style="70" customWidth="1"/>
    <col min="8716" max="8716" width="11.5703125" style="70" customWidth="1"/>
    <col min="8717" max="8717" width="9.85546875" style="70" bestFit="1" customWidth="1"/>
    <col min="8718" max="8718" width="5.28515625" style="70" customWidth="1"/>
    <col min="8719" max="8719" width="4" style="70" bestFit="1" customWidth="1"/>
    <col min="8720" max="8720" width="6.7109375" style="70" bestFit="1" customWidth="1"/>
    <col min="8721" max="8721" width="9.28515625" style="70" bestFit="1" customWidth="1"/>
    <col min="8722" max="8722" width="5.28515625" style="70" customWidth="1"/>
    <col min="8723" max="8723" width="4" style="70" bestFit="1" customWidth="1"/>
    <col min="8724" max="8724" width="6.7109375" style="70" bestFit="1" customWidth="1"/>
    <col min="8725" max="8725" width="9.28515625" style="70" bestFit="1" customWidth="1"/>
    <col min="8726" max="8726" width="17.28515625" style="70" bestFit="1" customWidth="1"/>
    <col min="8727" max="8727" width="16.5703125" style="70" bestFit="1" customWidth="1"/>
    <col min="8728" max="8950" width="9.140625" style="70"/>
    <col min="8951" max="8951" width="6.85546875" style="70" customWidth="1"/>
    <col min="8952" max="8952" width="55.28515625" style="70" customWidth="1"/>
    <col min="8953" max="8953" width="5" style="70" customWidth="1"/>
    <col min="8954" max="8954" width="15.140625" style="70" bestFit="1" customWidth="1"/>
    <col min="8955" max="8966" width="0" style="70" hidden="1" customWidth="1"/>
    <col min="8967" max="8967" width="7" style="70" customWidth="1"/>
    <col min="8968" max="8968" width="6.7109375" style="70" bestFit="1" customWidth="1"/>
    <col min="8969" max="8969" width="10.7109375" style="70" customWidth="1"/>
    <col min="8970" max="8970" width="10.42578125" style="70" customWidth="1"/>
    <col min="8971" max="8971" width="2.28515625" style="70" customWidth="1"/>
    <col min="8972" max="8972" width="11.5703125" style="70" customWidth="1"/>
    <col min="8973" max="8973" width="9.85546875" style="70" bestFit="1" customWidth="1"/>
    <col min="8974" max="8974" width="5.28515625" style="70" customWidth="1"/>
    <col min="8975" max="8975" width="4" style="70" bestFit="1" customWidth="1"/>
    <col min="8976" max="8976" width="6.7109375" style="70" bestFit="1" customWidth="1"/>
    <col min="8977" max="8977" width="9.28515625" style="70" bestFit="1" customWidth="1"/>
    <col min="8978" max="8978" width="5.28515625" style="70" customWidth="1"/>
    <col min="8979" max="8979" width="4" style="70" bestFit="1" customWidth="1"/>
    <col min="8980" max="8980" width="6.7109375" style="70" bestFit="1" customWidth="1"/>
    <col min="8981" max="8981" width="9.28515625" style="70" bestFit="1" customWidth="1"/>
    <col min="8982" max="8982" width="17.28515625" style="70" bestFit="1" customWidth="1"/>
    <col min="8983" max="8983" width="16.5703125" style="70" bestFit="1" customWidth="1"/>
    <col min="8984" max="9206" width="9.140625" style="70"/>
    <col min="9207" max="9207" width="6.85546875" style="70" customWidth="1"/>
    <col min="9208" max="9208" width="55.28515625" style="70" customWidth="1"/>
    <col min="9209" max="9209" width="5" style="70" customWidth="1"/>
    <col min="9210" max="9210" width="15.140625" style="70" bestFit="1" customWidth="1"/>
    <col min="9211" max="9222" width="0" style="70" hidden="1" customWidth="1"/>
    <col min="9223" max="9223" width="7" style="70" customWidth="1"/>
    <col min="9224" max="9224" width="6.7109375" style="70" bestFit="1" customWidth="1"/>
    <col min="9225" max="9225" width="10.7109375" style="70" customWidth="1"/>
    <col min="9226" max="9226" width="10.42578125" style="70" customWidth="1"/>
    <col min="9227" max="9227" width="2.28515625" style="70" customWidth="1"/>
    <col min="9228" max="9228" width="11.5703125" style="70" customWidth="1"/>
    <col min="9229" max="9229" width="9.85546875" style="70" bestFit="1" customWidth="1"/>
    <col min="9230" max="9230" width="5.28515625" style="70" customWidth="1"/>
    <col min="9231" max="9231" width="4" style="70" bestFit="1" customWidth="1"/>
    <col min="9232" max="9232" width="6.7109375" style="70" bestFit="1" customWidth="1"/>
    <col min="9233" max="9233" width="9.28515625" style="70" bestFit="1" customWidth="1"/>
    <col min="9234" max="9234" width="5.28515625" style="70" customWidth="1"/>
    <col min="9235" max="9235" width="4" style="70" bestFit="1" customWidth="1"/>
    <col min="9236" max="9236" width="6.7109375" style="70" bestFit="1" customWidth="1"/>
    <col min="9237" max="9237" width="9.28515625" style="70" bestFit="1" customWidth="1"/>
    <col min="9238" max="9238" width="17.28515625" style="70" bestFit="1" customWidth="1"/>
    <col min="9239" max="9239" width="16.5703125" style="70" bestFit="1" customWidth="1"/>
    <col min="9240" max="9462" width="9.140625" style="70"/>
    <col min="9463" max="9463" width="6.85546875" style="70" customWidth="1"/>
    <col min="9464" max="9464" width="55.28515625" style="70" customWidth="1"/>
    <col min="9465" max="9465" width="5" style="70" customWidth="1"/>
    <col min="9466" max="9466" width="15.140625" style="70" bestFit="1" customWidth="1"/>
    <col min="9467" max="9478" width="0" style="70" hidden="1" customWidth="1"/>
    <col min="9479" max="9479" width="7" style="70" customWidth="1"/>
    <col min="9480" max="9480" width="6.7109375" style="70" bestFit="1" customWidth="1"/>
    <col min="9481" max="9481" width="10.7109375" style="70" customWidth="1"/>
    <col min="9482" max="9482" width="10.42578125" style="70" customWidth="1"/>
    <col min="9483" max="9483" width="2.28515625" style="70" customWidth="1"/>
    <col min="9484" max="9484" width="11.5703125" style="70" customWidth="1"/>
    <col min="9485" max="9485" width="9.85546875" style="70" bestFit="1" customWidth="1"/>
    <col min="9486" max="9486" width="5.28515625" style="70" customWidth="1"/>
    <col min="9487" max="9487" width="4" style="70" bestFit="1" customWidth="1"/>
    <col min="9488" max="9488" width="6.7109375" style="70" bestFit="1" customWidth="1"/>
    <col min="9489" max="9489" width="9.28515625" style="70" bestFit="1" customWidth="1"/>
    <col min="9490" max="9490" width="5.28515625" style="70" customWidth="1"/>
    <col min="9491" max="9491" width="4" style="70" bestFit="1" customWidth="1"/>
    <col min="9492" max="9492" width="6.7109375" style="70" bestFit="1" customWidth="1"/>
    <col min="9493" max="9493" width="9.28515625" style="70" bestFit="1" customWidth="1"/>
    <col min="9494" max="9494" width="17.28515625" style="70" bestFit="1" customWidth="1"/>
    <col min="9495" max="9495" width="16.5703125" style="70" bestFit="1" customWidth="1"/>
    <col min="9496" max="9718" width="9.140625" style="70"/>
    <col min="9719" max="9719" width="6.85546875" style="70" customWidth="1"/>
    <col min="9720" max="9720" width="55.28515625" style="70" customWidth="1"/>
    <col min="9721" max="9721" width="5" style="70" customWidth="1"/>
    <col min="9722" max="9722" width="15.140625" style="70" bestFit="1" customWidth="1"/>
    <col min="9723" max="9734" width="0" style="70" hidden="1" customWidth="1"/>
    <col min="9735" max="9735" width="7" style="70" customWidth="1"/>
    <col min="9736" max="9736" width="6.7109375" style="70" bestFit="1" customWidth="1"/>
    <col min="9737" max="9737" width="10.7109375" style="70" customWidth="1"/>
    <col min="9738" max="9738" width="10.42578125" style="70" customWidth="1"/>
    <col min="9739" max="9739" width="2.28515625" style="70" customWidth="1"/>
    <col min="9740" max="9740" width="11.5703125" style="70" customWidth="1"/>
    <col min="9741" max="9741" width="9.85546875" style="70" bestFit="1" customWidth="1"/>
    <col min="9742" max="9742" width="5.28515625" style="70" customWidth="1"/>
    <col min="9743" max="9743" width="4" style="70" bestFit="1" customWidth="1"/>
    <col min="9744" max="9744" width="6.7109375" style="70" bestFit="1" customWidth="1"/>
    <col min="9745" max="9745" width="9.28515625" style="70" bestFit="1" customWidth="1"/>
    <col min="9746" max="9746" width="5.28515625" style="70" customWidth="1"/>
    <col min="9747" max="9747" width="4" style="70" bestFit="1" customWidth="1"/>
    <col min="9748" max="9748" width="6.7109375" style="70" bestFit="1" customWidth="1"/>
    <col min="9749" max="9749" width="9.28515625" style="70" bestFit="1" customWidth="1"/>
    <col min="9750" max="9750" width="17.28515625" style="70" bestFit="1" customWidth="1"/>
    <col min="9751" max="9751" width="16.5703125" style="70" bestFit="1" customWidth="1"/>
    <col min="9752" max="9974" width="9.140625" style="70"/>
    <col min="9975" max="9975" width="6.85546875" style="70" customWidth="1"/>
    <col min="9976" max="9976" width="55.28515625" style="70" customWidth="1"/>
    <col min="9977" max="9977" width="5" style="70" customWidth="1"/>
    <col min="9978" max="9978" width="15.140625" style="70" bestFit="1" customWidth="1"/>
    <col min="9979" max="9990" width="0" style="70" hidden="1" customWidth="1"/>
    <col min="9991" max="9991" width="7" style="70" customWidth="1"/>
    <col min="9992" max="9992" width="6.7109375" style="70" bestFit="1" customWidth="1"/>
    <col min="9993" max="9993" width="10.7109375" style="70" customWidth="1"/>
    <col min="9994" max="9994" width="10.42578125" style="70" customWidth="1"/>
    <col min="9995" max="9995" width="2.28515625" style="70" customWidth="1"/>
    <col min="9996" max="9996" width="11.5703125" style="70" customWidth="1"/>
    <col min="9997" max="9997" width="9.85546875" style="70" bestFit="1" customWidth="1"/>
    <col min="9998" max="9998" width="5.28515625" style="70" customWidth="1"/>
    <col min="9999" max="9999" width="4" style="70" bestFit="1" customWidth="1"/>
    <col min="10000" max="10000" width="6.7109375" style="70" bestFit="1" customWidth="1"/>
    <col min="10001" max="10001" width="9.28515625" style="70" bestFit="1" customWidth="1"/>
    <col min="10002" max="10002" width="5.28515625" style="70" customWidth="1"/>
    <col min="10003" max="10003" width="4" style="70" bestFit="1" customWidth="1"/>
    <col min="10004" max="10004" width="6.7109375" style="70" bestFit="1" customWidth="1"/>
    <col min="10005" max="10005" width="9.28515625" style="70" bestFit="1" customWidth="1"/>
    <col min="10006" max="10006" width="17.28515625" style="70" bestFit="1" customWidth="1"/>
    <col min="10007" max="10007" width="16.5703125" style="70" bestFit="1" customWidth="1"/>
    <col min="10008" max="10230" width="9.140625" style="70"/>
    <col min="10231" max="10231" width="6.85546875" style="70" customWidth="1"/>
    <col min="10232" max="10232" width="55.28515625" style="70" customWidth="1"/>
    <col min="10233" max="10233" width="5" style="70" customWidth="1"/>
    <col min="10234" max="10234" width="15.140625" style="70" bestFit="1" customWidth="1"/>
    <col min="10235" max="10246" width="0" style="70" hidden="1" customWidth="1"/>
    <col min="10247" max="10247" width="7" style="70" customWidth="1"/>
    <col min="10248" max="10248" width="6.7109375" style="70" bestFit="1" customWidth="1"/>
    <col min="10249" max="10249" width="10.7109375" style="70" customWidth="1"/>
    <col min="10250" max="10250" width="10.42578125" style="70" customWidth="1"/>
    <col min="10251" max="10251" width="2.28515625" style="70" customWidth="1"/>
    <col min="10252" max="10252" width="11.5703125" style="70" customWidth="1"/>
    <col min="10253" max="10253" width="9.85546875" style="70" bestFit="1" customWidth="1"/>
    <col min="10254" max="10254" width="5.28515625" style="70" customWidth="1"/>
    <col min="10255" max="10255" width="4" style="70" bestFit="1" customWidth="1"/>
    <col min="10256" max="10256" width="6.7109375" style="70" bestFit="1" customWidth="1"/>
    <col min="10257" max="10257" width="9.28515625" style="70" bestFit="1" customWidth="1"/>
    <col min="10258" max="10258" width="5.28515625" style="70" customWidth="1"/>
    <col min="10259" max="10259" width="4" style="70" bestFit="1" customWidth="1"/>
    <col min="10260" max="10260" width="6.7109375" style="70" bestFit="1" customWidth="1"/>
    <col min="10261" max="10261" width="9.28515625" style="70" bestFit="1" customWidth="1"/>
    <col min="10262" max="10262" width="17.28515625" style="70" bestFit="1" customWidth="1"/>
    <col min="10263" max="10263" width="16.5703125" style="70" bestFit="1" customWidth="1"/>
    <col min="10264" max="10486" width="9.140625" style="70"/>
    <col min="10487" max="10487" width="6.85546875" style="70" customWidth="1"/>
    <col min="10488" max="10488" width="55.28515625" style="70" customWidth="1"/>
    <col min="10489" max="10489" width="5" style="70" customWidth="1"/>
    <col min="10490" max="10490" width="15.140625" style="70" bestFit="1" customWidth="1"/>
    <col min="10491" max="10502" width="0" style="70" hidden="1" customWidth="1"/>
    <col min="10503" max="10503" width="7" style="70" customWidth="1"/>
    <col min="10504" max="10504" width="6.7109375" style="70" bestFit="1" customWidth="1"/>
    <col min="10505" max="10505" width="10.7109375" style="70" customWidth="1"/>
    <col min="10506" max="10506" width="10.42578125" style="70" customWidth="1"/>
    <col min="10507" max="10507" width="2.28515625" style="70" customWidth="1"/>
    <col min="10508" max="10508" width="11.5703125" style="70" customWidth="1"/>
    <col min="10509" max="10509" width="9.85546875" style="70" bestFit="1" customWidth="1"/>
    <col min="10510" max="10510" width="5.28515625" style="70" customWidth="1"/>
    <col min="10511" max="10511" width="4" style="70" bestFit="1" customWidth="1"/>
    <col min="10512" max="10512" width="6.7109375" style="70" bestFit="1" customWidth="1"/>
    <col min="10513" max="10513" width="9.28515625" style="70" bestFit="1" customWidth="1"/>
    <col min="10514" max="10514" width="5.28515625" style="70" customWidth="1"/>
    <col min="10515" max="10515" width="4" style="70" bestFit="1" customWidth="1"/>
    <col min="10516" max="10516" width="6.7109375" style="70" bestFit="1" customWidth="1"/>
    <col min="10517" max="10517" width="9.28515625" style="70" bestFit="1" customWidth="1"/>
    <col min="10518" max="10518" width="17.28515625" style="70" bestFit="1" customWidth="1"/>
    <col min="10519" max="10519" width="16.5703125" style="70" bestFit="1" customWidth="1"/>
    <col min="10520" max="10742" width="9.140625" style="70"/>
    <col min="10743" max="10743" width="6.85546875" style="70" customWidth="1"/>
    <col min="10744" max="10744" width="55.28515625" style="70" customWidth="1"/>
    <col min="10745" max="10745" width="5" style="70" customWidth="1"/>
    <col min="10746" max="10746" width="15.140625" style="70" bestFit="1" customWidth="1"/>
    <col min="10747" max="10758" width="0" style="70" hidden="1" customWidth="1"/>
    <col min="10759" max="10759" width="7" style="70" customWidth="1"/>
    <col min="10760" max="10760" width="6.7109375" style="70" bestFit="1" customWidth="1"/>
    <col min="10761" max="10761" width="10.7109375" style="70" customWidth="1"/>
    <col min="10762" max="10762" width="10.42578125" style="70" customWidth="1"/>
    <col min="10763" max="10763" width="2.28515625" style="70" customWidth="1"/>
    <col min="10764" max="10764" width="11.5703125" style="70" customWidth="1"/>
    <col min="10765" max="10765" width="9.85546875" style="70" bestFit="1" customWidth="1"/>
    <col min="10766" max="10766" width="5.28515625" style="70" customWidth="1"/>
    <col min="10767" max="10767" width="4" style="70" bestFit="1" customWidth="1"/>
    <col min="10768" max="10768" width="6.7109375" style="70" bestFit="1" customWidth="1"/>
    <col min="10769" max="10769" width="9.28515625" style="70" bestFit="1" customWidth="1"/>
    <col min="10770" max="10770" width="5.28515625" style="70" customWidth="1"/>
    <col min="10771" max="10771" width="4" style="70" bestFit="1" customWidth="1"/>
    <col min="10772" max="10772" width="6.7109375" style="70" bestFit="1" customWidth="1"/>
    <col min="10773" max="10773" width="9.28515625" style="70" bestFit="1" customWidth="1"/>
    <col min="10774" max="10774" width="17.28515625" style="70" bestFit="1" customWidth="1"/>
    <col min="10775" max="10775" width="16.5703125" style="70" bestFit="1" customWidth="1"/>
    <col min="10776" max="10998" width="9.140625" style="70"/>
    <col min="10999" max="10999" width="6.85546875" style="70" customWidth="1"/>
    <col min="11000" max="11000" width="55.28515625" style="70" customWidth="1"/>
    <col min="11001" max="11001" width="5" style="70" customWidth="1"/>
    <col min="11002" max="11002" width="15.140625" style="70" bestFit="1" customWidth="1"/>
    <col min="11003" max="11014" width="0" style="70" hidden="1" customWidth="1"/>
    <col min="11015" max="11015" width="7" style="70" customWidth="1"/>
    <col min="11016" max="11016" width="6.7109375" style="70" bestFit="1" customWidth="1"/>
    <col min="11017" max="11017" width="10.7109375" style="70" customWidth="1"/>
    <col min="11018" max="11018" width="10.42578125" style="70" customWidth="1"/>
    <col min="11019" max="11019" width="2.28515625" style="70" customWidth="1"/>
    <col min="11020" max="11020" width="11.5703125" style="70" customWidth="1"/>
    <col min="11021" max="11021" width="9.85546875" style="70" bestFit="1" customWidth="1"/>
    <col min="11022" max="11022" width="5.28515625" style="70" customWidth="1"/>
    <col min="11023" max="11023" width="4" style="70" bestFit="1" customWidth="1"/>
    <col min="11024" max="11024" width="6.7109375" style="70" bestFit="1" customWidth="1"/>
    <col min="11025" max="11025" width="9.28515625" style="70" bestFit="1" customWidth="1"/>
    <col min="11026" max="11026" width="5.28515625" style="70" customWidth="1"/>
    <col min="11027" max="11027" width="4" style="70" bestFit="1" customWidth="1"/>
    <col min="11028" max="11028" width="6.7109375" style="70" bestFit="1" customWidth="1"/>
    <col min="11029" max="11029" width="9.28515625" style="70" bestFit="1" customWidth="1"/>
    <col min="11030" max="11030" width="17.28515625" style="70" bestFit="1" customWidth="1"/>
    <col min="11031" max="11031" width="16.5703125" style="70" bestFit="1" customWidth="1"/>
    <col min="11032" max="11254" width="9.140625" style="70"/>
    <col min="11255" max="11255" width="6.85546875" style="70" customWidth="1"/>
    <col min="11256" max="11256" width="55.28515625" style="70" customWidth="1"/>
    <col min="11257" max="11257" width="5" style="70" customWidth="1"/>
    <col min="11258" max="11258" width="15.140625" style="70" bestFit="1" customWidth="1"/>
    <col min="11259" max="11270" width="0" style="70" hidden="1" customWidth="1"/>
    <col min="11271" max="11271" width="7" style="70" customWidth="1"/>
    <col min="11272" max="11272" width="6.7109375" style="70" bestFit="1" customWidth="1"/>
    <col min="11273" max="11273" width="10.7109375" style="70" customWidth="1"/>
    <col min="11274" max="11274" width="10.42578125" style="70" customWidth="1"/>
    <col min="11275" max="11275" width="2.28515625" style="70" customWidth="1"/>
    <col min="11276" max="11276" width="11.5703125" style="70" customWidth="1"/>
    <col min="11277" max="11277" width="9.85546875" style="70" bestFit="1" customWidth="1"/>
    <col min="11278" max="11278" width="5.28515625" style="70" customWidth="1"/>
    <col min="11279" max="11279" width="4" style="70" bestFit="1" customWidth="1"/>
    <col min="11280" max="11280" width="6.7109375" style="70" bestFit="1" customWidth="1"/>
    <col min="11281" max="11281" width="9.28515625" style="70" bestFit="1" customWidth="1"/>
    <col min="11282" max="11282" width="5.28515625" style="70" customWidth="1"/>
    <col min="11283" max="11283" width="4" style="70" bestFit="1" customWidth="1"/>
    <col min="11284" max="11284" width="6.7109375" style="70" bestFit="1" customWidth="1"/>
    <col min="11285" max="11285" width="9.28515625" style="70" bestFit="1" customWidth="1"/>
    <col min="11286" max="11286" width="17.28515625" style="70" bestFit="1" customWidth="1"/>
    <col min="11287" max="11287" width="16.5703125" style="70" bestFit="1" customWidth="1"/>
    <col min="11288" max="11510" width="9.140625" style="70"/>
    <col min="11511" max="11511" width="6.85546875" style="70" customWidth="1"/>
    <col min="11512" max="11512" width="55.28515625" style="70" customWidth="1"/>
    <col min="11513" max="11513" width="5" style="70" customWidth="1"/>
    <col min="11514" max="11514" width="15.140625" style="70" bestFit="1" customWidth="1"/>
    <col min="11515" max="11526" width="0" style="70" hidden="1" customWidth="1"/>
    <col min="11527" max="11527" width="7" style="70" customWidth="1"/>
    <col min="11528" max="11528" width="6.7109375" style="70" bestFit="1" customWidth="1"/>
    <col min="11529" max="11529" width="10.7109375" style="70" customWidth="1"/>
    <col min="11530" max="11530" width="10.42578125" style="70" customWidth="1"/>
    <col min="11531" max="11531" width="2.28515625" style="70" customWidth="1"/>
    <col min="11532" max="11532" width="11.5703125" style="70" customWidth="1"/>
    <col min="11533" max="11533" width="9.85546875" style="70" bestFit="1" customWidth="1"/>
    <col min="11534" max="11534" width="5.28515625" style="70" customWidth="1"/>
    <col min="11535" max="11535" width="4" style="70" bestFit="1" customWidth="1"/>
    <col min="11536" max="11536" width="6.7109375" style="70" bestFit="1" customWidth="1"/>
    <col min="11537" max="11537" width="9.28515625" style="70" bestFit="1" customWidth="1"/>
    <col min="11538" max="11538" width="5.28515625" style="70" customWidth="1"/>
    <col min="11539" max="11539" width="4" style="70" bestFit="1" customWidth="1"/>
    <col min="11540" max="11540" width="6.7109375" style="70" bestFit="1" customWidth="1"/>
    <col min="11541" max="11541" width="9.28515625" style="70" bestFit="1" customWidth="1"/>
    <col min="11542" max="11542" width="17.28515625" style="70" bestFit="1" customWidth="1"/>
    <col min="11543" max="11543" width="16.5703125" style="70" bestFit="1" customWidth="1"/>
    <col min="11544" max="11766" width="9.140625" style="70"/>
    <col min="11767" max="11767" width="6.85546875" style="70" customWidth="1"/>
    <col min="11768" max="11768" width="55.28515625" style="70" customWidth="1"/>
    <col min="11769" max="11769" width="5" style="70" customWidth="1"/>
    <col min="11770" max="11770" width="15.140625" style="70" bestFit="1" customWidth="1"/>
    <col min="11771" max="11782" width="0" style="70" hidden="1" customWidth="1"/>
    <col min="11783" max="11783" width="7" style="70" customWidth="1"/>
    <col min="11784" max="11784" width="6.7109375" style="70" bestFit="1" customWidth="1"/>
    <col min="11785" max="11785" width="10.7109375" style="70" customWidth="1"/>
    <col min="11786" max="11786" width="10.42578125" style="70" customWidth="1"/>
    <col min="11787" max="11787" width="2.28515625" style="70" customWidth="1"/>
    <col min="11788" max="11788" width="11.5703125" style="70" customWidth="1"/>
    <col min="11789" max="11789" width="9.85546875" style="70" bestFit="1" customWidth="1"/>
    <col min="11790" max="11790" width="5.28515625" style="70" customWidth="1"/>
    <col min="11791" max="11791" width="4" style="70" bestFit="1" customWidth="1"/>
    <col min="11792" max="11792" width="6.7109375" style="70" bestFit="1" customWidth="1"/>
    <col min="11793" max="11793" width="9.28515625" style="70" bestFit="1" customWidth="1"/>
    <col min="11794" max="11794" width="5.28515625" style="70" customWidth="1"/>
    <col min="11795" max="11795" width="4" style="70" bestFit="1" customWidth="1"/>
    <col min="11796" max="11796" width="6.7109375" style="70" bestFit="1" customWidth="1"/>
    <col min="11797" max="11797" width="9.28515625" style="70" bestFit="1" customWidth="1"/>
    <col min="11798" max="11798" width="17.28515625" style="70" bestFit="1" customWidth="1"/>
    <col min="11799" max="11799" width="16.5703125" style="70" bestFit="1" customWidth="1"/>
    <col min="11800" max="12022" width="9.140625" style="70"/>
    <col min="12023" max="12023" width="6.85546875" style="70" customWidth="1"/>
    <col min="12024" max="12024" width="55.28515625" style="70" customWidth="1"/>
    <col min="12025" max="12025" width="5" style="70" customWidth="1"/>
    <col min="12026" max="12026" width="15.140625" style="70" bestFit="1" customWidth="1"/>
    <col min="12027" max="12038" width="0" style="70" hidden="1" customWidth="1"/>
    <col min="12039" max="12039" width="7" style="70" customWidth="1"/>
    <col min="12040" max="12040" width="6.7109375" style="70" bestFit="1" customWidth="1"/>
    <col min="12041" max="12041" width="10.7109375" style="70" customWidth="1"/>
    <col min="12042" max="12042" width="10.42578125" style="70" customWidth="1"/>
    <col min="12043" max="12043" width="2.28515625" style="70" customWidth="1"/>
    <col min="12044" max="12044" width="11.5703125" style="70" customWidth="1"/>
    <col min="12045" max="12045" width="9.85546875" style="70" bestFit="1" customWidth="1"/>
    <col min="12046" max="12046" width="5.28515625" style="70" customWidth="1"/>
    <col min="12047" max="12047" width="4" style="70" bestFit="1" customWidth="1"/>
    <col min="12048" max="12048" width="6.7109375" style="70" bestFit="1" customWidth="1"/>
    <col min="12049" max="12049" width="9.28515625" style="70" bestFit="1" customWidth="1"/>
    <col min="12050" max="12050" width="5.28515625" style="70" customWidth="1"/>
    <col min="12051" max="12051" width="4" style="70" bestFit="1" customWidth="1"/>
    <col min="12052" max="12052" width="6.7109375" style="70" bestFit="1" customWidth="1"/>
    <col min="12053" max="12053" width="9.28515625" style="70" bestFit="1" customWidth="1"/>
    <col min="12054" max="12054" width="17.28515625" style="70" bestFit="1" customWidth="1"/>
    <col min="12055" max="12055" width="16.5703125" style="70" bestFit="1" customWidth="1"/>
    <col min="12056" max="12278" width="9.140625" style="70"/>
    <col min="12279" max="12279" width="6.85546875" style="70" customWidth="1"/>
    <col min="12280" max="12280" width="55.28515625" style="70" customWidth="1"/>
    <col min="12281" max="12281" width="5" style="70" customWidth="1"/>
    <col min="12282" max="12282" width="15.140625" style="70" bestFit="1" customWidth="1"/>
    <col min="12283" max="12294" width="0" style="70" hidden="1" customWidth="1"/>
    <col min="12295" max="12295" width="7" style="70" customWidth="1"/>
    <col min="12296" max="12296" width="6.7109375" style="70" bestFit="1" customWidth="1"/>
    <col min="12297" max="12297" width="10.7109375" style="70" customWidth="1"/>
    <col min="12298" max="12298" width="10.42578125" style="70" customWidth="1"/>
    <col min="12299" max="12299" width="2.28515625" style="70" customWidth="1"/>
    <col min="12300" max="12300" width="11.5703125" style="70" customWidth="1"/>
    <col min="12301" max="12301" width="9.85546875" style="70" bestFit="1" customWidth="1"/>
    <col min="12302" max="12302" width="5.28515625" style="70" customWidth="1"/>
    <col min="12303" max="12303" width="4" style="70" bestFit="1" customWidth="1"/>
    <col min="12304" max="12304" width="6.7109375" style="70" bestFit="1" customWidth="1"/>
    <col min="12305" max="12305" width="9.28515625" style="70" bestFit="1" customWidth="1"/>
    <col min="12306" max="12306" width="5.28515625" style="70" customWidth="1"/>
    <col min="12307" max="12307" width="4" style="70" bestFit="1" customWidth="1"/>
    <col min="12308" max="12308" width="6.7109375" style="70" bestFit="1" customWidth="1"/>
    <col min="12309" max="12309" width="9.28515625" style="70" bestFit="1" customWidth="1"/>
    <col min="12310" max="12310" width="17.28515625" style="70" bestFit="1" customWidth="1"/>
    <col min="12311" max="12311" width="16.5703125" style="70" bestFit="1" customWidth="1"/>
    <col min="12312" max="12534" width="9.140625" style="70"/>
    <col min="12535" max="12535" width="6.85546875" style="70" customWidth="1"/>
    <col min="12536" max="12536" width="55.28515625" style="70" customWidth="1"/>
    <col min="12537" max="12537" width="5" style="70" customWidth="1"/>
    <col min="12538" max="12538" width="15.140625" style="70" bestFit="1" customWidth="1"/>
    <col min="12539" max="12550" width="0" style="70" hidden="1" customWidth="1"/>
    <col min="12551" max="12551" width="7" style="70" customWidth="1"/>
    <col min="12552" max="12552" width="6.7109375" style="70" bestFit="1" customWidth="1"/>
    <col min="12553" max="12553" width="10.7109375" style="70" customWidth="1"/>
    <col min="12554" max="12554" width="10.42578125" style="70" customWidth="1"/>
    <col min="12555" max="12555" width="2.28515625" style="70" customWidth="1"/>
    <col min="12556" max="12556" width="11.5703125" style="70" customWidth="1"/>
    <col min="12557" max="12557" width="9.85546875" style="70" bestFit="1" customWidth="1"/>
    <col min="12558" max="12558" width="5.28515625" style="70" customWidth="1"/>
    <col min="12559" max="12559" width="4" style="70" bestFit="1" customWidth="1"/>
    <col min="12560" max="12560" width="6.7109375" style="70" bestFit="1" customWidth="1"/>
    <col min="12561" max="12561" width="9.28515625" style="70" bestFit="1" customWidth="1"/>
    <col min="12562" max="12562" width="5.28515625" style="70" customWidth="1"/>
    <col min="12563" max="12563" width="4" style="70" bestFit="1" customWidth="1"/>
    <col min="12564" max="12564" width="6.7109375" style="70" bestFit="1" customWidth="1"/>
    <col min="12565" max="12565" width="9.28515625" style="70" bestFit="1" customWidth="1"/>
    <col min="12566" max="12566" width="17.28515625" style="70" bestFit="1" customWidth="1"/>
    <col min="12567" max="12567" width="16.5703125" style="70" bestFit="1" customWidth="1"/>
    <col min="12568" max="12790" width="9.140625" style="70"/>
    <col min="12791" max="12791" width="6.85546875" style="70" customWidth="1"/>
    <col min="12792" max="12792" width="55.28515625" style="70" customWidth="1"/>
    <col min="12793" max="12793" width="5" style="70" customWidth="1"/>
    <col min="12794" max="12794" width="15.140625" style="70" bestFit="1" customWidth="1"/>
    <col min="12795" max="12806" width="0" style="70" hidden="1" customWidth="1"/>
    <col min="12807" max="12807" width="7" style="70" customWidth="1"/>
    <col min="12808" max="12808" width="6.7109375" style="70" bestFit="1" customWidth="1"/>
    <col min="12809" max="12809" width="10.7109375" style="70" customWidth="1"/>
    <col min="12810" max="12810" width="10.42578125" style="70" customWidth="1"/>
    <col min="12811" max="12811" width="2.28515625" style="70" customWidth="1"/>
    <col min="12812" max="12812" width="11.5703125" style="70" customWidth="1"/>
    <col min="12813" max="12813" width="9.85546875" style="70" bestFit="1" customWidth="1"/>
    <col min="12814" max="12814" width="5.28515625" style="70" customWidth="1"/>
    <col min="12815" max="12815" width="4" style="70" bestFit="1" customWidth="1"/>
    <col min="12816" max="12816" width="6.7109375" style="70" bestFit="1" customWidth="1"/>
    <col min="12817" max="12817" width="9.28515625" style="70" bestFit="1" customWidth="1"/>
    <col min="12818" max="12818" width="5.28515625" style="70" customWidth="1"/>
    <col min="12819" max="12819" width="4" style="70" bestFit="1" customWidth="1"/>
    <col min="12820" max="12820" width="6.7109375" style="70" bestFit="1" customWidth="1"/>
    <col min="12821" max="12821" width="9.28515625" style="70" bestFit="1" customWidth="1"/>
    <col min="12822" max="12822" width="17.28515625" style="70" bestFit="1" customWidth="1"/>
    <col min="12823" max="12823" width="16.5703125" style="70" bestFit="1" customWidth="1"/>
    <col min="12824" max="13046" width="9.140625" style="70"/>
    <col min="13047" max="13047" width="6.85546875" style="70" customWidth="1"/>
    <col min="13048" max="13048" width="55.28515625" style="70" customWidth="1"/>
    <col min="13049" max="13049" width="5" style="70" customWidth="1"/>
    <col min="13050" max="13050" width="15.140625" style="70" bestFit="1" customWidth="1"/>
    <col min="13051" max="13062" width="0" style="70" hidden="1" customWidth="1"/>
    <col min="13063" max="13063" width="7" style="70" customWidth="1"/>
    <col min="13064" max="13064" width="6.7109375" style="70" bestFit="1" customWidth="1"/>
    <col min="13065" max="13065" width="10.7109375" style="70" customWidth="1"/>
    <col min="13066" max="13066" width="10.42578125" style="70" customWidth="1"/>
    <col min="13067" max="13067" width="2.28515625" style="70" customWidth="1"/>
    <col min="13068" max="13068" width="11.5703125" style="70" customWidth="1"/>
    <col min="13069" max="13069" width="9.85546875" style="70" bestFit="1" customWidth="1"/>
    <col min="13070" max="13070" width="5.28515625" style="70" customWidth="1"/>
    <col min="13071" max="13071" width="4" style="70" bestFit="1" customWidth="1"/>
    <col min="13072" max="13072" width="6.7109375" style="70" bestFit="1" customWidth="1"/>
    <col min="13073" max="13073" width="9.28515625" style="70" bestFit="1" customWidth="1"/>
    <col min="13074" max="13074" width="5.28515625" style="70" customWidth="1"/>
    <col min="13075" max="13075" width="4" style="70" bestFit="1" customWidth="1"/>
    <col min="13076" max="13076" width="6.7109375" style="70" bestFit="1" customWidth="1"/>
    <col min="13077" max="13077" width="9.28515625" style="70" bestFit="1" customWidth="1"/>
    <col min="13078" max="13078" width="17.28515625" style="70" bestFit="1" customWidth="1"/>
    <col min="13079" max="13079" width="16.5703125" style="70" bestFit="1" customWidth="1"/>
    <col min="13080" max="13302" width="9.140625" style="70"/>
    <col min="13303" max="13303" width="6.85546875" style="70" customWidth="1"/>
    <col min="13304" max="13304" width="55.28515625" style="70" customWidth="1"/>
    <col min="13305" max="13305" width="5" style="70" customWidth="1"/>
    <col min="13306" max="13306" width="15.140625" style="70" bestFit="1" customWidth="1"/>
    <col min="13307" max="13318" width="0" style="70" hidden="1" customWidth="1"/>
    <col min="13319" max="13319" width="7" style="70" customWidth="1"/>
    <col min="13320" max="13320" width="6.7109375" style="70" bestFit="1" customWidth="1"/>
    <col min="13321" max="13321" width="10.7109375" style="70" customWidth="1"/>
    <col min="13322" max="13322" width="10.42578125" style="70" customWidth="1"/>
    <col min="13323" max="13323" width="2.28515625" style="70" customWidth="1"/>
    <col min="13324" max="13324" width="11.5703125" style="70" customWidth="1"/>
    <col min="13325" max="13325" width="9.85546875" style="70" bestFit="1" customWidth="1"/>
    <col min="13326" max="13326" width="5.28515625" style="70" customWidth="1"/>
    <col min="13327" max="13327" width="4" style="70" bestFit="1" customWidth="1"/>
    <col min="13328" max="13328" width="6.7109375" style="70" bestFit="1" customWidth="1"/>
    <col min="13329" max="13329" width="9.28515625" style="70" bestFit="1" customWidth="1"/>
    <col min="13330" max="13330" width="5.28515625" style="70" customWidth="1"/>
    <col min="13331" max="13331" width="4" style="70" bestFit="1" customWidth="1"/>
    <col min="13332" max="13332" width="6.7109375" style="70" bestFit="1" customWidth="1"/>
    <col min="13333" max="13333" width="9.28515625" style="70" bestFit="1" customWidth="1"/>
    <col min="13334" max="13334" width="17.28515625" style="70" bestFit="1" customWidth="1"/>
    <col min="13335" max="13335" width="16.5703125" style="70" bestFit="1" customWidth="1"/>
    <col min="13336" max="13558" width="9.140625" style="70"/>
    <col min="13559" max="13559" width="6.85546875" style="70" customWidth="1"/>
    <col min="13560" max="13560" width="55.28515625" style="70" customWidth="1"/>
    <col min="13561" max="13561" width="5" style="70" customWidth="1"/>
    <col min="13562" max="13562" width="15.140625" style="70" bestFit="1" customWidth="1"/>
    <col min="13563" max="13574" width="0" style="70" hidden="1" customWidth="1"/>
    <col min="13575" max="13575" width="7" style="70" customWidth="1"/>
    <col min="13576" max="13576" width="6.7109375" style="70" bestFit="1" customWidth="1"/>
    <col min="13577" max="13577" width="10.7109375" style="70" customWidth="1"/>
    <col min="13578" max="13578" width="10.42578125" style="70" customWidth="1"/>
    <col min="13579" max="13579" width="2.28515625" style="70" customWidth="1"/>
    <col min="13580" max="13580" width="11.5703125" style="70" customWidth="1"/>
    <col min="13581" max="13581" width="9.85546875" style="70" bestFit="1" customWidth="1"/>
    <col min="13582" max="13582" width="5.28515625" style="70" customWidth="1"/>
    <col min="13583" max="13583" width="4" style="70" bestFit="1" customWidth="1"/>
    <col min="13584" max="13584" width="6.7109375" style="70" bestFit="1" customWidth="1"/>
    <col min="13585" max="13585" width="9.28515625" style="70" bestFit="1" customWidth="1"/>
    <col min="13586" max="13586" width="5.28515625" style="70" customWidth="1"/>
    <col min="13587" max="13587" width="4" style="70" bestFit="1" customWidth="1"/>
    <col min="13588" max="13588" width="6.7109375" style="70" bestFit="1" customWidth="1"/>
    <col min="13589" max="13589" width="9.28515625" style="70" bestFit="1" customWidth="1"/>
    <col min="13590" max="13590" width="17.28515625" style="70" bestFit="1" customWidth="1"/>
    <col min="13591" max="13591" width="16.5703125" style="70" bestFit="1" customWidth="1"/>
    <col min="13592" max="13814" width="9.140625" style="70"/>
    <col min="13815" max="13815" width="6.85546875" style="70" customWidth="1"/>
    <col min="13816" max="13816" width="55.28515625" style="70" customWidth="1"/>
    <col min="13817" max="13817" width="5" style="70" customWidth="1"/>
    <col min="13818" max="13818" width="15.140625" style="70" bestFit="1" customWidth="1"/>
    <col min="13819" max="13830" width="0" style="70" hidden="1" customWidth="1"/>
    <col min="13831" max="13831" width="7" style="70" customWidth="1"/>
    <col min="13832" max="13832" width="6.7109375" style="70" bestFit="1" customWidth="1"/>
    <col min="13833" max="13833" width="10.7109375" style="70" customWidth="1"/>
    <col min="13834" max="13834" width="10.42578125" style="70" customWidth="1"/>
    <col min="13835" max="13835" width="2.28515625" style="70" customWidth="1"/>
    <col min="13836" max="13836" width="11.5703125" style="70" customWidth="1"/>
    <col min="13837" max="13837" width="9.85546875" style="70" bestFit="1" customWidth="1"/>
    <col min="13838" max="13838" width="5.28515625" style="70" customWidth="1"/>
    <col min="13839" max="13839" width="4" style="70" bestFit="1" customWidth="1"/>
    <col min="13840" max="13840" width="6.7109375" style="70" bestFit="1" customWidth="1"/>
    <col min="13841" max="13841" width="9.28515625" style="70" bestFit="1" customWidth="1"/>
    <col min="13842" max="13842" width="5.28515625" style="70" customWidth="1"/>
    <col min="13843" max="13843" width="4" style="70" bestFit="1" customWidth="1"/>
    <col min="13844" max="13844" width="6.7109375" style="70" bestFit="1" customWidth="1"/>
    <col min="13845" max="13845" width="9.28515625" style="70" bestFit="1" customWidth="1"/>
    <col min="13846" max="13846" width="17.28515625" style="70" bestFit="1" customWidth="1"/>
    <col min="13847" max="13847" width="16.5703125" style="70" bestFit="1" customWidth="1"/>
    <col min="13848" max="14070" width="9.140625" style="70"/>
    <col min="14071" max="14071" width="6.85546875" style="70" customWidth="1"/>
    <col min="14072" max="14072" width="55.28515625" style="70" customWidth="1"/>
    <col min="14073" max="14073" width="5" style="70" customWidth="1"/>
    <col min="14074" max="14074" width="15.140625" style="70" bestFit="1" customWidth="1"/>
    <col min="14075" max="14086" width="0" style="70" hidden="1" customWidth="1"/>
    <col min="14087" max="14087" width="7" style="70" customWidth="1"/>
    <col min="14088" max="14088" width="6.7109375" style="70" bestFit="1" customWidth="1"/>
    <col min="14089" max="14089" width="10.7109375" style="70" customWidth="1"/>
    <col min="14090" max="14090" width="10.42578125" style="70" customWidth="1"/>
    <col min="14091" max="14091" width="2.28515625" style="70" customWidth="1"/>
    <col min="14092" max="14092" width="11.5703125" style="70" customWidth="1"/>
    <col min="14093" max="14093" width="9.85546875" style="70" bestFit="1" customWidth="1"/>
    <col min="14094" max="14094" width="5.28515625" style="70" customWidth="1"/>
    <col min="14095" max="14095" width="4" style="70" bestFit="1" customWidth="1"/>
    <col min="14096" max="14096" width="6.7109375" style="70" bestFit="1" customWidth="1"/>
    <col min="14097" max="14097" width="9.28515625" style="70" bestFit="1" customWidth="1"/>
    <col min="14098" max="14098" width="5.28515625" style="70" customWidth="1"/>
    <col min="14099" max="14099" width="4" style="70" bestFit="1" customWidth="1"/>
    <col min="14100" max="14100" width="6.7109375" style="70" bestFit="1" customWidth="1"/>
    <col min="14101" max="14101" width="9.28515625" style="70" bestFit="1" customWidth="1"/>
    <col min="14102" max="14102" width="17.28515625" style="70" bestFit="1" customWidth="1"/>
    <col min="14103" max="14103" width="16.5703125" style="70" bestFit="1" customWidth="1"/>
    <col min="14104" max="14326" width="9.140625" style="70"/>
    <col min="14327" max="14327" width="6.85546875" style="70" customWidth="1"/>
    <col min="14328" max="14328" width="55.28515625" style="70" customWidth="1"/>
    <col min="14329" max="14329" width="5" style="70" customWidth="1"/>
    <col min="14330" max="14330" width="15.140625" style="70" bestFit="1" customWidth="1"/>
    <col min="14331" max="14342" width="0" style="70" hidden="1" customWidth="1"/>
    <col min="14343" max="14343" width="7" style="70" customWidth="1"/>
    <col min="14344" max="14344" width="6.7109375" style="70" bestFit="1" customWidth="1"/>
    <col min="14345" max="14345" width="10.7109375" style="70" customWidth="1"/>
    <col min="14346" max="14346" width="10.42578125" style="70" customWidth="1"/>
    <col min="14347" max="14347" width="2.28515625" style="70" customWidth="1"/>
    <col min="14348" max="14348" width="11.5703125" style="70" customWidth="1"/>
    <col min="14349" max="14349" width="9.85546875" style="70" bestFit="1" customWidth="1"/>
    <col min="14350" max="14350" width="5.28515625" style="70" customWidth="1"/>
    <col min="14351" max="14351" width="4" style="70" bestFit="1" customWidth="1"/>
    <col min="14352" max="14352" width="6.7109375" style="70" bestFit="1" customWidth="1"/>
    <col min="14353" max="14353" width="9.28515625" style="70" bestFit="1" customWidth="1"/>
    <col min="14354" max="14354" width="5.28515625" style="70" customWidth="1"/>
    <col min="14355" max="14355" width="4" style="70" bestFit="1" customWidth="1"/>
    <col min="14356" max="14356" width="6.7109375" style="70" bestFit="1" customWidth="1"/>
    <col min="14357" max="14357" width="9.28515625" style="70" bestFit="1" customWidth="1"/>
    <col min="14358" max="14358" width="17.28515625" style="70" bestFit="1" customWidth="1"/>
    <col min="14359" max="14359" width="16.5703125" style="70" bestFit="1" customWidth="1"/>
    <col min="14360" max="14582" width="9.140625" style="70"/>
    <col min="14583" max="14583" width="6.85546875" style="70" customWidth="1"/>
    <col min="14584" max="14584" width="55.28515625" style="70" customWidth="1"/>
    <col min="14585" max="14585" width="5" style="70" customWidth="1"/>
    <col min="14586" max="14586" width="15.140625" style="70" bestFit="1" customWidth="1"/>
    <col min="14587" max="14598" width="0" style="70" hidden="1" customWidth="1"/>
    <col min="14599" max="14599" width="7" style="70" customWidth="1"/>
    <col min="14600" max="14600" width="6.7109375" style="70" bestFit="1" customWidth="1"/>
    <col min="14601" max="14601" width="10.7109375" style="70" customWidth="1"/>
    <col min="14602" max="14602" width="10.42578125" style="70" customWidth="1"/>
    <col min="14603" max="14603" width="2.28515625" style="70" customWidth="1"/>
    <col min="14604" max="14604" width="11.5703125" style="70" customWidth="1"/>
    <col min="14605" max="14605" width="9.85546875" style="70" bestFit="1" customWidth="1"/>
    <col min="14606" max="14606" width="5.28515625" style="70" customWidth="1"/>
    <col min="14607" max="14607" width="4" style="70" bestFit="1" customWidth="1"/>
    <col min="14608" max="14608" width="6.7109375" style="70" bestFit="1" customWidth="1"/>
    <col min="14609" max="14609" width="9.28515625" style="70" bestFit="1" customWidth="1"/>
    <col min="14610" max="14610" width="5.28515625" style="70" customWidth="1"/>
    <col min="14611" max="14611" width="4" style="70" bestFit="1" customWidth="1"/>
    <col min="14612" max="14612" width="6.7109375" style="70" bestFit="1" customWidth="1"/>
    <col min="14613" max="14613" width="9.28515625" style="70" bestFit="1" customWidth="1"/>
    <col min="14614" max="14614" width="17.28515625" style="70" bestFit="1" customWidth="1"/>
    <col min="14615" max="14615" width="16.5703125" style="70" bestFit="1" customWidth="1"/>
    <col min="14616" max="14838" width="9.140625" style="70"/>
    <col min="14839" max="14839" width="6.85546875" style="70" customWidth="1"/>
    <col min="14840" max="14840" width="55.28515625" style="70" customWidth="1"/>
    <col min="14841" max="14841" width="5" style="70" customWidth="1"/>
    <col min="14842" max="14842" width="15.140625" style="70" bestFit="1" customWidth="1"/>
    <col min="14843" max="14854" width="0" style="70" hidden="1" customWidth="1"/>
    <col min="14855" max="14855" width="7" style="70" customWidth="1"/>
    <col min="14856" max="14856" width="6.7109375" style="70" bestFit="1" customWidth="1"/>
    <col min="14857" max="14857" width="10.7109375" style="70" customWidth="1"/>
    <col min="14858" max="14858" width="10.42578125" style="70" customWidth="1"/>
    <col min="14859" max="14859" width="2.28515625" style="70" customWidth="1"/>
    <col min="14860" max="14860" width="11.5703125" style="70" customWidth="1"/>
    <col min="14861" max="14861" width="9.85546875" style="70" bestFit="1" customWidth="1"/>
    <col min="14862" max="14862" width="5.28515625" style="70" customWidth="1"/>
    <col min="14863" max="14863" width="4" style="70" bestFit="1" customWidth="1"/>
    <col min="14864" max="14864" width="6.7109375" style="70" bestFit="1" customWidth="1"/>
    <col min="14865" max="14865" width="9.28515625" style="70" bestFit="1" customWidth="1"/>
    <col min="14866" max="14866" width="5.28515625" style="70" customWidth="1"/>
    <col min="14867" max="14867" width="4" style="70" bestFit="1" customWidth="1"/>
    <col min="14868" max="14868" width="6.7109375" style="70" bestFit="1" customWidth="1"/>
    <col min="14869" max="14869" width="9.28515625" style="70" bestFit="1" customWidth="1"/>
    <col min="14870" max="14870" width="17.28515625" style="70" bestFit="1" customWidth="1"/>
    <col min="14871" max="14871" width="16.5703125" style="70" bestFit="1" customWidth="1"/>
    <col min="14872" max="15094" width="9.140625" style="70"/>
    <col min="15095" max="15095" width="6.85546875" style="70" customWidth="1"/>
    <col min="15096" max="15096" width="55.28515625" style="70" customWidth="1"/>
    <col min="15097" max="15097" width="5" style="70" customWidth="1"/>
    <col min="15098" max="15098" width="15.140625" style="70" bestFit="1" customWidth="1"/>
    <col min="15099" max="15110" width="0" style="70" hidden="1" customWidth="1"/>
    <col min="15111" max="15111" width="7" style="70" customWidth="1"/>
    <col min="15112" max="15112" width="6.7109375" style="70" bestFit="1" customWidth="1"/>
    <col min="15113" max="15113" width="10.7109375" style="70" customWidth="1"/>
    <col min="15114" max="15114" width="10.42578125" style="70" customWidth="1"/>
    <col min="15115" max="15115" width="2.28515625" style="70" customWidth="1"/>
    <col min="15116" max="15116" width="11.5703125" style="70" customWidth="1"/>
    <col min="15117" max="15117" width="9.85546875" style="70" bestFit="1" customWidth="1"/>
    <col min="15118" max="15118" width="5.28515625" style="70" customWidth="1"/>
    <col min="15119" max="15119" width="4" style="70" bestFit="1" customWidth="1"/>
    <col min="15120" max="15120" width="6.7109375" style="70" bestFit="1" customWidth="1"/>
    <col min="15121" max="15121" width="9.28515625" style="70" bestFit="1" customWidth="1"/>
    <col min="15122" max="15122" width="5.28515625" style="70" customWidth="1"/>
    <col min="15123" max="15123" width="4" style="70" bestFit="1" customWidth="1"/>
    <col min="15124" max="15124" width="6.7109375" style="70" bestFit="1" customWidth="1"/>
    <col min="15125" max="15125" width="9.28515625" style="70" bestFit="1" customWidth="1"/>
    <col min="15126" max="15126" width="17.28515625" style="70" bestFit="1" customWidth="1"/>
    <col min="15127" max="15127" width="16.5703125" style="70" bestFit="1" customWidth="1"/>
    <col min="15128" max="15350" width="9.140625" style="70"/>
    <col min="15351" max="15351" width="6.85546875" style="70" customWidth="1"/>
    <col min="15352" max="15352" width="55.28515625" style="70" customWidth="1"/>
    <col min="15353" max="15353" width="5" style="70" customWidth="1"/>
    <col min="15354" max="15354" width="15.140625" style="70" bestFit="1" customWidth="1"/>
    <col min="15355" max="15366" width="0" style="70" hidden="1" customWidth="1"/>
    <col min="15367" max="15367" width="7" style="70" customWidth="1"/>
    <col min="15368" max="15368" width="6.7109375" style="70" bestFit="1" customWidth="1"/>
    <col min="15369" max="15369" width="10.7109375" style="70" customWidth="1"/>
    <col min="15370" max="15370" width="10.42578125" style="70" customWidth="1"/>
    <col min="15371" max="15371" width="2.28515625" style="70" customWidth="1"/>
    <col min="15372" max="15372" width="11.5703125" style="70" customWidth="1"/>
    <col min="15373" max="15373" width="9.85546875" style="70" bestFit="1" customWidth="1"/>
    <col min="15374" max="15374" width="5.28515625" style="70" customWidth="1"/>
    <col min="15375" max="15375" width="4" style="70" bestFit="1" customWidth="1"/>
    <col min="15376" max="15376" width="6.7109375" style="70" bestFit="1" customWidth="1"/>
    <col min="15377" max="15377" width="9.28515625" style="70" bestFit="1" customWidth="1"/>
    <col min="15378" max="15378" width="5.28515625" style="70" customWidth="1"/>
    <col min="15379" max="15379" width="4" style="70" bestFit="1" customWidth="1"/>
    <col min="15380" max="15380" width="6.7109375" style="70" bestFit="1" customWidth="1"/>
    <col min="15381" max="15381" width="9.28515625" style="70" bestFit="1" customWidth="1"/>
    <col min="15382" max="15382" width="17.28515625" style="70" bestFit="1" customWidth="1"/>
    <col min="15383" max="15383" width="16.5703125" style="70" bestFit="1" customWidth="1"/>
    <col min="15384" max="15606" width="9.140625" style="70"/>
    <col min="15607" max="15607" width="6.85546875" style="70" customWidth="1"/>
    <col min="15608" max="15608" width="55.28515625" style="70" customWidth="1"/>
    <col min="15609" max="15609" width="5" style="70" customWidth="1"/>
    <col min="15610" max="15610" width="15.140625" style="70" bestFit="1" customWidth="1"/>
    <col min="15611" max="15622" width="0" style="70" hidden="1" customWidth="1"/>
    <col min="15623" max="15623" width="7" style="70" customWidth="1"/>
    <col min="15624" max="15624" width="6.7109375" style="70" bestFit="1" customWidth="1"/>
    <col min="15625" max="15625" width="10.7109375" style="70" customWidth="1"/>
    <col min="15626" max="15626" width="10.42578125" style="70" customWidth="1"/>
    <col min="15627" max="15627" width="2.28515625" style="70" customWidth="1"/>
    <col min="15628" max="15628" width="11.5703125" style="70" customWidth="1"/>
    <col min="15629" max="15629" width="9.85546875" style="70" bestFit="1" customWidth="1"/>
    <col min="15630" max="15630" width="5.28515625" style="70" customWidth="1"/>
    <col min="15631" max="15631" width="4" style="70" bestFit="1" customWidth="1"/>
    <col min="15632" max="15632" width="6.7109375" style="70" bestFit="1" customWidth="1"/>
    <col min="15633" max="15633" width="9.28515625" style="70" bestFit="1" customWidth="1"/>
    <col min="15634" max="15634" width="5.28515625" style="70" customWidth="1"/>
    <col min="15635" max="15635" width="4" style="70" bestFit="1" customWidth="1"/>
    <col min="15636" max="15636" width="6.7109375" style="70" bestFit="1" customWidth="1"/>
    <col min="15637" max="15637" width="9.28515625" style="70" bestFit="1" customWidth="1"/>
    <col min="15638" max="15638" width="17.28515625" style="70" bestFit="1" customWidth="1"/>
    <col min="15639" max="15639" width="16.5703125" style="70" bestFit="1" customWidth="1"/>
    <col min="15640" max="15862" width="9.140625" style="70"/>
    <col min="15863" max="15863" width="6.85546875" style="70" customWidth="1"/>
    <col min="15864" max="15864" width="55.28515625" style="70" customWidth="1"/>
    <col min="15865" max="15865" width="5" style="70" customWidth="1"/>
    <col min="15866" max="15866" width="15.140625" style="70" bestFit="1" customWidth="1"/>
    <col min="15867" max="15878" width="0" style="70" hidden="1" customWidth="1"/>
    <col min="15879" max="15879" width="7" style="70" customWidth="1"/>
    <col min="15880" max="15880" width="6.7109375" style="70" bestFit="1" customWidth="1"/>
    <col min="15881" max="15881" width="10.7109375" style="70" customWidth="1"/>
    <col min="15882" max="15882" width="10.42578125" style="70" customWidth="1"/>
    <col min="15883" max="15883" width="2.28515625" style="70" customWidth="1"/>
    <col min="15884" max="15884" width="11.5703125" style="70" customWidth="1"/>
    <col min="15885" max="15885" width="9.85546875" style="70" bestFit="1" customWidth="1"/>
    <col min="15886" max="15886" width="5.28515625" style="70" customWidth="1"/>
    <col min="15887" max="15887" width="4" style="70" bestFit="1" customWidth="1"/>
    <col min="15888" max="15888" width="6.7109375" style="70" bestFit="1" customWidth="1"/>
    <col min="15889" max="15889" width="9.28515625" style="70" bestFit="1" customWidth="1"/>
    <col min="15890" max="15890" width="5.28515625" style="70" customWidth="1"/>
    <col min="15891" max="15891" width="4" style="70" bestFit="1" customWidth="1"/>
    <col min="15892" max="15892" width="6.7109375" style="70" bestFit="1" customWidth="1"/>
    <col min="15893" max="15893" width="9.28515625" style="70" bestFit="1" customWidth="1"/>
    <col min="15894" max="15894" width="17.28515625" style="70" bestFit="1" customWidth="1"/>
    <col min="15895" max="15895" width="16.5703125" style="70" bestFit="1" customWidth="1"/>
    <col min="15896" max="16118" width="9.140625" style="70"/>
    <col min="16119" max="16119" width="6.85546875" style="70" customWidth="1"/>
    <col min="16120" max="16120" width="55.28515625" style="70" customWidth="1"/>
    <col min="16121" max="16121" width="5" style="70" customWidth="1"/>
    <col min="16122" max="16122" width="15.140625" style="70" bestFit="1" customWidth="1"/>
    <col min="16123" max="16134" width="0" style="70" hidden="1" customWidth="1"/>
    <col min="16135" max="16135" width="7" style="70" customWidth="1"/>
    <col min="16136" max="16136" width="6.7109375" style="70" bestFit="1" customWidth="1"/>
    <col min="16137" max="16137" width="10.7109375" style="70" customWidth="1"/>
    <col min="16138" max="16138" width="10.42578125" style="70" customWidth="1"/>
    <col min="16139" max="16139" width="2.28515625" style="70" customWidth="1"/>
    <col min="16140" max="16140" width="11.5703125" style="70" customWidth="1"/>
    <col min="16141" max="16141" width="9.85546875" style="70" bestFit="1" customWidth="1"/>
    <col min="16142" max="16142" width="5.28515625" style="70" customWidth="1"/>
    <col min="16143" max="16143" width="4" style="70" bestFit="1" customWidth="1"/>
    <col min="16144" max="16144" width="6.7109375" style="70" bestFit="1" customWidth="1"/>
    <col min="16145" max="16145" width="9.28515625" style="70" bestFit="1" customWidth="1"/>
    <col min="16146" max="16146" width="5.28515625" style="70" customWidth="1"/>
    <col min="16147" max="16147" width="4" style="70" bestFit="1" customWidth="1"/>
    <col min="16148" max="16148" width="6.7109375" style="70" bestFit="1" customWidth="1"/>
    <col min="16149" max="16149" width="9.28515625" style="70" bestFit="1" customWidth="1"/>
    <col min="16150" max="16150" width="17.28515625" style="70" bestFit="1" customWidth="1"/>
    <col min="16151" max="16151" width="16.5703125" style="70" bestFit="1" customWidth="1"/>
    <col min="16152" max="16384" width="9.140625" style="70"/>
  </cols>
  <sheetData>
    <row r="1" spans="1:23" s="60" customFormat="1" ht="12.75" customHeight="1">
      <c r="A1" s="266" t="s">
        <v>59</v>
      </c>
      <c r="B1" s="267"/>
      <c r="C1" s="267"/>
      <c r="D1" s="267"/>
      <c r="E1" s="267"/>
      <c r="F1" s="267"/>
      <c r="G1" s="267"/>
      <c r="H1" s="267"/>
      <c r="I1" s="267"/>
      <c r="J1" s="268"/>
      <c r="Q1" s="61"/>
      <c r="U1" s="61"/>
    </row>
    <row r="2" spans="1:23" s="60" customFormat="1" ht="12.75" customHeight="1">
      <c r="A2" s="269"/>
      <c r="B2" s="270"/>
      <c r="C2" s="270"/>
      <c r="D2" s="270"/>
      <c r="E2" s="270"/>
      <c r="F2" s="270"/>
      <c r="G2" s="270"/>
      <c r="H2" s="270"/>
      <c r="I2" s="270"/>
      <c r="J2" s="271"/>
      <c r="Q2" s="61"/>
      <c r="U2" s="61"/>
    </row>
    <row r="3" spans="1:23" s="60" customFormat="1">
      <c r="A3" s="269"/>
      <c r="B3" s="270"/>
      <c r="C3" s="270"/>
      <c r="D3" s="270"/>
      <c r="E3" s="270"/>
      <c r="F3" s="270"/>
      <c r="G3" s="270"/>
      <c r="H3" s="270"/>
      <c r="I3" s="270"/>
      <c r="J3" s="271"/>
      <c r="Q3" s="61"/>
      <c r="U3" s="61"/>
    </row>
    <row r="4" spans="1:23" s="60" customFormat="1">
      <c r="A4" s="269"/>
      <c r="B4" s="270"/>
      <c r="C4" s="270"/>
      <c r="D4" s="270"/>
      <c r="E4" s="270"/>
      <c r="F4" s="270"/>
      <c r="G4" s="270"/>
      <c r="H4" s="270"/>
      <c r="I4" s="270"/>
      <c r="J4" s="271"/>
      <c r="Q4" s="61"/>
      <c r="U4" s="61"/>
    </row>
    <row r="5" spans="1:23" s="60" customFormat="1">
      <c r="A5" s="269"/>
      <c r="B5" s="270"/>
      <c r="C5" s="270"/>
      <c r="D5" s="270"/>
      <c r="E5" s="270"/>
      <c r="F5" s="270"/>
      <c r="G5" s="270"/>
      <c r="H5" s="270"/>
      <c r="I5" s="270"/>
      <c r="J5" s="271"/>
      <c r="Q5" s="61"/>
      <c r="U5" s="61"/>
    </row>
    <row r="6" spans="1:23" s="60" customFormat="1">
      <c r="A6" s="269"/>
      <c r="B6" s="270"/>
      <c r="C6" s="270"/>
      <c r="D6" s="270"/>
      <c r="E6" s="270"/>
      <c r="F6" s="270"/>
      <c r="G6" s="270"/>
      <c r="H6" s="270"/>
      <c r="I6" s="270"/>
      <c r="J6" s="271"/>
      <c r="Q6" s="61"/>
      <c r="U6" s="61"/>
    </row>
    <row r="7" spans="1:23">
      <c r="A7" s="62"/>
      <c r="B7" s="63"/>
      <c r="C7" s="63"/>
      <c r="D7" s="63"/>
      <c r="E7" s="64"/>
      <c r="F7" s="64"/>
      <c r="G7" s="64"/>
      <c r="H7" s="63"/>
      <c r="I7" s="63"/>
      <c r="J7" s="65"/>
    </row>
    <row r="8" spans="1:23" ht="29.25" customHeight="1">
      <c r="A8" s="272" t="s">
        <v>119</v>
      </c>
      <c r="B8" s="273"/>
      <c r="C8" s="273"/>
      <c r="D8" s="273"/>
      <c r="E8" s="273"/>
      <c r="F8" s="273"/>
      <c r="G8" s="273"/>
      <c r="H8" s="273"/>
      <c r="I8" s="273"/>
      <c r="J8" s="274"/>
      <c r="L8" s="211">
        <v>36</v>
      </c>
    </row>
    <row r="9" spans="1:23">
      <c r="A9" s="71"/>
      <c r="B9" s="77"/>
      <c r="C9" s="73"/>
      <c r="D9" s="73"/>
      <c r="E9" s="74"/>
      <c r="F9" s="74"/>
      <c r="G9" s="74"/>
      <c r="H9" s="75"/>
      <c r="I9" s="75"/>
      <c r="J9" s="76"/>
      <c r="L9" s="67">
        <v>1.2</v>
      </c>
    </row>
    <row r="10" spans="1:23">
      <c r="A10" s="78"/>
      <c r="B10" s="72"/>
      <c r="C10" s="73"/>
      <c r="D10" s="73"/>
      <c r="E10" s="74"/>
      <c r="F10" s="122">
        <v>1</v>
      </c>
      <c r="G10" s="122">
        <v>1</v>
      </c>
      <c r="H10" s="79"/>
      <c r="I10" s="79"/>
      <c r="J10" s="80"/>
      <c r="K10" s="81"/>
      <c r="L10" s="275"/>
      <c r="M10" s="275"/>
      <c r="O10" s="276"/>
      <c r="P10" s="276"/>
      <c r="Q10" s="276"/>
      <c r="S10" s="276"/>
      <c r="T10" s="276"/>
      <c r="U10" s="276"/>
    </row>
    <row r="11" spans="1:23" s="89" customFormat="1" ht="22.5" customHeight="1">
      <c r="A11" s="82" t="s">
        <v>0</v>
      </c>
      <c r="B11" s="82" t="s">
        <v>31</v>
      </c>
      <c r="C11" s="82" t="s">
        <v>13</v>
      </c>
      <c r="D11" s="82" t="s">
        <v>10</v>
      </c>
      <c r="E11" s="83" t="s">
        <v>78</v>
      </c>
      <c r="F11" s="83" t="s">
        <v>66</v>
      </c>
      <c r="G11" s="83" t="s">
        <v>67</v>
      </c>
      <c r="H11" s="83" t="s">
        <v>33</v>
      </c>
      <c r="I11" s="84" t="s">
        <v>50</v>
      </c>
      <c r="J11" s="84" t="s">
        <v>51</v>
      </c>
      <c r="K11" s="85"/>
      <c r="L11" s="86" t="s">
        <v>33</v>
      </c>
      <c r="M11" s="86" t="s">
        <v>34</v>
      </c>
      <c r="N11" s="87"/>
      <c r="O11" s="227" t="s">
        <v>49</v>
      </c>
      <c r="P11" s="227" t="s">
        <v>33</v>
      </c>
      <c r="Q11" s="88" t="s">
        <v>34</v>
      </c>
      <c r="R11" s="87"/>
      <c r="S11" s="227" t="s">
        <v>49</v>
      </c>
      <c r="T11" s="227" t="s">
        <v>33</v>
      </c>
      <c r="U11" s="88" t="s">
        <v>34</v>
      </c>
    </row>
    <row r="12" spans="1:23">
      <c r="A12" s="219"/>
      <c r="B12" s="72"/>
      <c r="C12" s="73"/>
      <c r="D12" s="73"/>
      <c r="E12" s="74"/>
      <c r="F12" s="74"/>
      <c r="G12" s="74"/>
      <c r="H12" s="75"/>
      <c r="I12" s="75"/>
      <c r="J12" s="91"/>
      <c r="L12" s="92"/>
      <c r="M12" s="226"/>
      <c r="O12" s="93"/>
      <c r="P12" s="93"/>
      <c r="Q12" s="94"/>
      <c r="S12" s="93"/>
      <c r="T12" s="93"/>
      <c r="U12" s="94"/>
    </row>
    <row r="13" spans="1:23" s="69" customFormat="1">
      <c r="A13" s="220"/>
      <c r="B13" s="77"/>
      <c r="C13" s="73"/>
      <c r="D13" s="73"/>
      <c r="E13" s="74"/>
      <c r="F13" s="74"/>
      <c r="G13" s="74"/>
      <c r="H13" s="75"/>
      <c r="I13" s="75"/>
      <c r="J13" s="76"/>
      <c r="K13" s="66"/>
      <c r="L13" s="92"/>
      <c r="M13" s="226"/>
      <c r="N13" s="68"/>
      <c r="O13" s="93"/>
      <c r="P13" s="93"/>
      <c r="Q13" s="94"/>
      <c r="R13" s="68"/>
      <c r="S13" s="93"/>
      <c r="T13" s="93"/>
      <c r="U13" s="94"/>
      <c r="V13" s="70"/>
      <c r="W13" s="70"/>
    </row>
    <row r="14" spans="1:23" s="69" customFormat="1">
      <c r="A14" s="131"/>
      <c r="B14" s="124" t="s">
        <v>52</v>
      </c>
      <c r="C14" s="73"/>
      <c r="D14" s="73"/>
      <c r="E14" s="122"/>
      <c r="F14" s="74"/>
      <c r="G14" s="74"/>
      <c r="H14" s="75"/>
      <c r="I14" s="75"/>
      <c r="J14" s="76"/>
      <c r="K14" s="66"/>
      <c r="L14" s="92"/>
      <c r="M14" s="226"/>
      <c r="N14" s="68"/>
      <c r="O14" s="93"/>
      <c r="P14" s="93"/>
      <c r="Q14" s="94"/>
      <c r="R14" s="68"/>
      <c r="S14" s="93"/>
      <c r="T14" s="93"/>
      <c r="U14" s="94"/>
      <c r="V14" s="70"/>
      <c r="W14" s="70"/>
    </row>
    <row r="15" spans="1:23" s="68" customFormat="1">
      <c r="A15" s="130"/>
      <c r="B15" s="125"/>
      <c r="C15" s="73"/>
      <c r="D15" s="73"/>
      <c r="E15" s="209"/>
      <c r="F15" s="98"/>
      <c r="G15" s="98"/>
      <c r="H15" s="119"/>
      <c r="I15" s="75"/>
      <c r="J15" s="76"/>
      <c r="K15" s="66"/>
      <c r="L15" s="92"/>
      <c r="M15" s="226"/>
      <c r="O15" s="93"/>
      <c r="P15" s="93"/>
      <c r="Q15" s="94"/>
      <c r="S15" s="93"/>
      <c r="T15" s="93"/>
      <c r="U15" s="94"/>
      <c r="V15" s="70"/>
      <c r="W15" s="70"/>
    </row>
    <row r="16" spans="1:23" s="68" customFormat="1" ht="15">
      <c r="A16" s="130">
        <v>2.2000000000000002</v>
      </c>
      <c r="B16" s="212" t="s">
        <v>111</v>
      </c>
      <c r="D16" s="73"/>
      <c r="E16" s="210"/>
      <c r="F16" s="99"/>
      <c r="G16" s="99"/>
      <c r="H16" s="120"/>
      <c r="I16" s="75"/>
      <c r="J16" s="76"/>
      <c r="K16" s="66"/>
      <c r="L16" s="92"/>
      <c r="M16" s="226"/>
      <c r="O16" s="93"/>
      <c r="P16" s="93"/>
      <c r="Q16" s="94"/>
      <c r="S16" s="93"/>
      <c r="T16" s="93"/>
      <c r="U16" s="94"/>
      <c r="V16" s="70"/>
      <c r="W16" s="70"/>
    </row>
    <row r="17" spans="1:23" s="68" customFormat="1" ht="90">
      <c r="A17" s="130"/>
      <c r="B17" s="125" t="s">
        <v>112</v>
      </c>
      <c r="D17" s="73"/>
      <c r="E17" s="210"/>
      <c r="F17" s="99"/>
      <c r="G17" s="99"/>
      <c r="H17" s="132"/>
      <c r="I17" s="221"/>
      <c r="J17" s="133"/>
      <c r="K17" s="66"/>
      <c r="L17" s="92"/>
      <c r="M17" s="226" t="e">
        <f>+ROUND(E17*#REF!*L17*-1,2)</f>
        <v>#REF!</v>
      </c>
      <c r="O17" s="93"/>
      <c r="P17" s="93"/>
      <c r="Q17" s="94"/>
      <c r="S17" s="93"/>
      <c r="T17" s="93"/>
      <c r="U17" s="94"/>
      <c r="V17" s="70"/>
      <c r="W17" s="70"/>
    </row>
    <row r="18" spans="1:23" s="68" customFormat="1" ht="26.25">
      <c r="A18" s="130" t="s">
        <v>114</v>
      </c>
      <c r="B18" s="125" t="s">
        <v>113</v>
      </c>
      <c r="C18" s="68" t="s">
        <v>116</v>
      </c>
      <c r="D18" s="73" t="s">
        <v>115</v>
      </c>
      <c r="E18" s="210">
        <v>1</v>
      </c>
      <c r="F18" s="99"/>
      <c r="G18" s="99"/>
      <c r="H18" s="132">
        <v>828.08</v>
      </c>
      <c r="I18" s="75">
        <f>-ROUND(+E18*H18,2)</f>
        <v>-828.08</v>
      </c>
      <c r="J18" s="76"/>
      <c r="K18" s="66"/>
      <c r="L18" s="92"/>
      <c r="M18" s="226" t="e">
        <f>+ROUND(E18*#REF!*L18*-1,2)</f>
        <v>#REF!</v>
      </c>
      <c r="O18" s="93"/>
      <c r="P18" s="93"/>
      <c r="Q18" s="94"/>
      <c r="S18" s="93"/>
      <c r="T18" s="93"/>
      <c r="U18" s="94"/>
      <c r="V18" s="70"/>
      <c r="W18" s="70"/>
    </row>
    <row r="19" spans="1:23" s="68" customFormat="1" ht="15">
      <c r="A19" s="130"/>
      <c r="B19" s="126"/>
      <c r="D19" s="73"/>
      <c r="E19" s="210"/>
      <c r="F19" s="99"/>
      <c r="G19" s="99"/>
      <c r="H19" s="120"/>
      <c r="I19" s="75"/>
      <c r="J19" s="76"/>
      <c r="K19" s="66"/>
      <c r="L19" s="92"/>
      <c r="M19" s="226"/>
      <c r="O19" s="93"/>
      <c r="P19" s="93"/>
      <c r="Q19" s="94"/>
      <c r="S19" s="93"/>
      <c r="T19" s="93"/>
      <c r="U19" s="94"/>
      <c r="V19" s="70"/>
      <c r="W19" s="70"/>
    </row>
    <row r="20" spans="1:23" s="68" customFormat="1">
      <c r="A20" s="90"/>
      <c r="B20" s="129" t="s">
        <v>53</v>
      </c>
      <c r="C20" s="73"/>
      <c r="D20" s="73"/>
      <c r="E20" s="74"/>
      <c r="F20" s="74"/>
      <c r="G20" s="74"/>
      <c r="H20" s="75"/>
      <c r="I20" s="75"/>
      <c r="J20" s="76"/>
      <c r="K20" s="66"/>
      <c r="L20" s="92"/>
      <c r="M20" s="226"/>
      <c r="O20" s="93"/>
      <c r="P20" s="93"/>
      <c r="Q20" s="94"/>
      <c r="S20" s="93"/>
      <c r="T20" s="93"/>
      <c r="U20" s="94"/>
      <c r="V20" s="70"/>
      <c r="W20" s="70"/>
    </row>
    <row r="21" spans="1:23" s="68" customFormat="1">
      <c r="A21" s="90"/>
      <c r="B21" s="125"/>
      <c r="C21" s="73"/>
      <c r="D21" s="73"/>
      <c r="E21" s="74"/>
      <c r="F21" s="74"/>
      <c r="G21" s="74"/>
      <c r="H21" s="75"/>
      <c r="I21" s="75"/>
      <c r="J21" s="76"/>
      <c r="K21" s="66"/>
      <c r="L21" s="92"/>
      <c r="M21" s="226"/>
      <c r="O21" s="93"/>
      <c r="P21" s="93"/>
      <c r="Q21" s="94"/>
      <c r="S21" s="93"/>
      <c r="T21" s="93"/>
      <c r="U21" s="94"/>
      <c r="V21" s="70"/>
      <c r="W21" s="70"/>
    </row>
    <row r="22" spans="1:23" s="68" customFormat="1">
      <c r="A22" s="130"/>
      <c r="B22" s="212" t="s">
        <v>76</v>
      </c>
      <c r="C22" s="73"/>
      <c r="D22" s="73"/>
      <c r="E22" s="74"/>
      <c r="F22" s="74"/>
      <c r="G22" s="74"/>
      <c r="H22" s="75"/>
      <c r="I22" s="75"/>
      <c r="J22" s="76"/>
      <c r="K22" s="66"/>
      <c r="L22" s="92"/>
      <c r="M22" s="226"/>
      <c r="O22" s="93"/>
      <c r="P22" s="93"/>
      <c r="Q22" s="94"/>
      <c r="S22" s="93"/>
      <c r="T22" s="93"/>
      <c r="U22" s="94"/>
      <c r="V22" s="70"/>
      <c r="W22" s="70"/>
    </row>
    <row r="23" spans="1:23" s="68" customFormat="1">
      <c r="A23" s="130"/>
      <c r="B23" s="126"/>
      <c r="C23" s="73"/>
      <c r="D23" s="73"/>
      <c r="E23" s="74"/>
      <c r="F23" s="74"/>
      <c r="G23" s="74"/>
      <c r="H23" s="75"/>
      <c r="I23" s="75"/>
      <c r="J23" s="76"/>
      <c r="K23" s="66"/>
      <c r="L23" s="92"/>
      <c r="M23" s="226"/>
      <c r="O23" s="93"/>
      <c r="P23" s="93"/>
      <c r="Q23" s="94"/>
      <c r="S23" s="93"/>
      <c r="T23" s="93"/>
      <c r="U23" s="94"/>
      <c r="V23" s="70"/>
      <c r="W23" s="70"/>
    </row>
    <row r="24" spans="1:23" s="68" customFormat="1" ht="51">
      <c r="A24" s="130"/>
      <c r="B24" s="126" t="s">
        <v>83</v>
      </c>
      <c r="C24" s="73"/>
      <c r="D24" s="73"/>
      <c r="E24" s="74"/>
      <c r="F24" s="74"/>
      <c r="G24" s="74"/>
      <c r="H24" s="75"/>
      <c r="I24" s="75"/>
      <c r="J24" s="76"/>
      <c r="K24" s="66"/>
      <c r="L24" s="92"/>
      <c r="M24" s="226"/>
      <c r="O24" s="93"/>
      <c r="P24" s="93"/>
      <c r="Q24" s="94"/>
      <c r="S24" s="93"/>
      <c r="T24" s="93"/>
      <c r="U24" s="94"/>
      <c r="V24" s="70"/>
      <c r="W24" s="70"/>
    </row>
    <row r="25" spans="1:23" s="68" customFormat="1">
      <c r="A25" s="130" t="s">
        <v>20</v>
      </c>
      <c r="B25" s="125" t="s">
        <v>94</v>
      </c>
      <c r="C25" s="73" t="s">
        <v>95</v>
      </c>
      <c r="D25" s="73" t="s">
        <v>79</v>
      </c>
      <c r="E25" s="74">
        <v>1781.4195000000002</v>
      </c>
      <c r="F25" s="74"/>
      <c r="G25" s="74"/>
      <c r="H25" s="75">
        <v>12.5</v>
      </c>
      <c r="I25" s="132"/>
      <c r="J25" s="76">
        <f>ROUND(+E25*H25,2)</f>
        <v>22267.74</v>
      </c>
      <c r="K25" s="66"/>
      <c r="L25" s="92"/>
      <c r="M25" s="226"/>
      <c r="O25" s="93"/>
      <c r="P25" s="93"/>
      <c r="Q25" s="94"/>
      <c r="S25" s="93"/>
      <c r="T25" s="93"/>
      <c r="U25" s="94"/>
      <c r="V25" s="70"/>
      <c r="W25" s="70"/>
    </row>
    <row r="26" spans="1:23" s="68" customFormat="1" ht="15">
      <c r="A26" s="90"/>
      <c r="B26" s="128"/>
      <c r="C26" s="73"/>
      <c r="D26" s="73"/>
      <c r="E26" s="99"/>
      <c r="F26" s="99"/>
      <c r="G26" s="99"/>
      <c r="H26" s="75"/>
      <c r="I26" s="75" t="str">
        <f>+IF(C26&lt;&gt;"",ROUND(#REF!*H26*-1,2),"")</f>
        <v/>
      </c>
      <c r="J26" s="76"/>
      <c r="K26" s="66"/>
      <c r="L26" s="92"/>
      <c r="M26" s="226"/>
      <c r="O26" s="93"/>
      <c r="P26" s="93"/>
      <c r="Q26" s="94"/>
      <c r="S26" s="93"/>
      <c r="T26" s="93"/>
      <c r="U26" s="94"/>
      <c r="V26" s="70"/>
      <c r="W26" s="70"/>
    </row>
    <row r="27" spans="1:23" s="68" customFormat="1" ht="15">
      <c r="A27" s="90"/>
      <c r="B27" s="127" t="s">
        <v>80</v>
      </c>
      <c r="C27" s="73"/>
      <c r="D27" s="73"/>
      <c r="E27" s="99"/>
      <c r="F27" s="99"/>
      <c r="G27" s="99"/>
      <c r="H27" s="75"/>
      <c r="I27" s="75" t="str">
        <f>+IF(C27&lt;&gt;"",ROUND(#REF!*H27*-1,2),"")</f>
        <v/>
      </c>
      <c r="J27" s="76"/>
      <c r="K27" s="66"/>
      <c r="L27" s="92"/>
      <c r="M27" s="226"/>
      <c r="O27" s="93"/>
      <c r="P27" s="93"/>
      <c r="Q27" s="94"/>
      <c r="S27" s="93"/>
      <c r="T27" s="93"/>
      <c r="U27" s="94"/>
      <c r="V27" s="70"/>
      <c r="W27" s="70"/>
    </row>
    <row r="28" spans="1:23" s="68" customFormat="1">
      <c r="A28" s="130" t="s">
        <v>21</v>
      </c>
      <c r="B28" s="216" t="s">
        <v>117</v>
      </c>
      <c r="C28" s="73" t="s">
        <v>95</v>
      </c>
      <c r="D28" s="73" t="s">
        <v>79</v>
      </c>
      <c r="E28" s="74">
        <v>4.2925771084337354</v>
      </c>
      <c r="F28" s="74"/>
      <c r="G28" s="74"/>
      <c r="H28" s="222">
        <f>257.24</f>
        <v>257.24</v>
      </c>
      <c r="I28" s="75"/>
      <c r="J28" s="76">
        <f>ROUND(+E28*H28,2)</f>
        <v>1104.22</v>
      </c>
      <c r="K28" s="66"/>
      <c r="L28" s="92"/>
      <c r="M28" s="226"/>
      <c r="O28" s="93"/>
      <c r="P28" s="93"/>
      <c r="Q28" s="94"/>
      <c r="S28" s="93"/>
      <c r="T28" s="93"/>
      <c r="U28" s="94"/>
      <c r="V28" s="70"/>
      <c r="W28" s="70"/>
    </row>
    <row r="29" spans="1:23" s="68" customFormat="1" ht="15">
      <c r="A29" s="90"/>
      <c r="B29" s="128"/>
      <c r="C29" s="73"/>
      <c r="D29" s="73"/>
      <c r="E29" s="99"/>
      <c r="F29" s="99"/>
      <c r="G29" s="99"/>
      <c r="H29" s="75"/>
      <c r="I29" s="75" t="str">
        <f>+IF(C29&lt;&gt;"",ROUND(#REF!*H29*-1,2),"")</f>
        <v/>
      </c>
      <c r="J29" s="76"/>
      <c r="K29" s="66"/>
      <c r="L29" s="92"/>
      <c r="M29" s="226"/>
      <c r="O29" s="93"/>
      <c r="P29" s="93"/>
      <c r="Q29" s="94"/>
      <c r="S29" s="93"/>
      <c r="T29" s="93"/>
      <c r="U29" s="94"/>
      <c r="V29" s="70"/>
      <c r="W29" s="70"/>
    </row>
    <row r="30" spans="1:23" s="68" customFormat="1" ht="25.5">
      <c r="A30" s="130"/>
      <c r="B30" s="126" t="s">
        <v>84</v>
      </c>
      <c r="C30" s="73"/>
      <c r="D30" s="73"/>
      <c r="E30" s="74"/>
      <c r="F30" s="74"/>
      <c r="G30" s="74"/>
      <c r="H30" s="75"/>
      <c r="I30" s="75"/>
      <c r="J30" s="76"/>
      <c r="K30" s="66"/>
      <c r="L30" s="92"/>
      <c r="M30" s="226"/>
      <c r="O30" s="93"/>
      <c r="P30" s="93"/>
      <c r="Q30" s="94"/>
      <c r="S30" s="93"/>
      <c r="T30" s="93"/>
      <c r="U30" s="94"/>
      <c r="V30" s="70"/>
      <c r="W30" s="70"/>
    </row>
    <row r="31" spans="1:23" s="68" customFormat="1">
      <c r="A31" s="130" t="s">
        <v>22</v>
      </c>
      <c r="B31" s="125" t="s">
        <v>97</v>
      </c>
      <c r="C31" s="73" t="s">
        <v>95</v>
      </c>
      <c r="D31" s="73" t="s">
        <v>79</v>
      </c>
      <c r="E31" s="74">
        <v>0.11464285714285716</v>
      </c>
      <c r="F31" s="74"/>
      <c r="G31" s="74"/>
      <c r="H31" s="75">
        <v>267.43</v>
      </c>
      <c r="I31" s="132"/>
      <c r="J31" s="76">
        <f t="shared" ref="J31:J32" si="0">ROUND(+E31*H31,2)</f>
        <v>30.66</v>
      </c>
      <c r="K31" s="66"/>
      <c r="L31" s="92"/>
      <c r="M31" s="226"/>
      <c r="O31" s="93"/>
      <c r="P31" s="93"/>
      <c r="Q31" s="94"/>
      <c r="S31" s="93"/>
      <c r="T31" s="93"/>
      <c r="U31" s="94"/>
      <c r="V31" s="70"/>
      <c r="W31" s="70"/>
    </row>
    <row r="32" spans="1:23" s="68" customFormat="1">
      <c r="A32" s="130" t="s">
        <v>46</v>
      </c>
      <c r="B32" s="125" t="s">
        <v>96</v>
      </c>
      <c r="C32" s="73" t="s">
        <v>95</v>
      </c>
      <c r="D32" s="73" t="s">
        <v>79</v>
      </c>
      <c r="E32" s="74">
        <v>0</v>
      </c>
      <c r="F32" s="74"/>
      <c r="G32" s="74"/>
      <c r="H32" s="75">
        <v>267.43</v>
      </c>
      <c r="I32" s="132"/>
      <c r="J32" s="76">
        <f t="shared" si="0"/>
        <v>0</v>
      </c>
      <c r="K32" s="66"/>
      <c r="L32" s="92"/>
      <c r="M32" s="226"/>
      <c r="O32" s="93"/>
      <c r="P32" s="93"/>
      <c r="Q32" s="94"/>
      <c r="S32" s="93"/>
      <c r="T32" s="93"/>
      <c r="U32" s="94"/>
      <c r="V32" s="70"/>
      <c r="W32" s="70"/>
    </row>
    <row r="33" spans="1:23" s="68" customFormat="1">
      <c r="A33" s="130"/>
      <c r="B33" s="126"/>
      <c r="C33" s="73"/>
      <c r="D33" s="73"/>
      <c r="E33" s="74"/>
      <c r="F33" s="74"/>
      <c r="G33" s="74"/>
      <c r="H33" s="75"/>
      <c r="I33" s="75"/>
      <c r="J33" s="76"/>
      <c r="K33" s="66"/>
      <c r="L33" s="92"/>
      <c r="M33" s="226"/>
      <c r="O33" s="93"/>
      <c r="P33" s="93"/>
      <c r="Q33" s="94"/>
      <c r="S33" s="93"/>
      <c r="T33" s="93"/>
      <c r="U33" s="94"/>
      <c r="V33" s="70"/>
      <c r="W33" s="70"/>
    </row>
    <row r="34" spans="1:23" s="68" customFormat="1">
      <c r="A34" s="90"/>
      <c r="B34" s="126" t="s">
        <v>85</v>
      </c>
      <c r="D34" s="73"/>
      <c r="E34" s="121"/>
      <c r="F34" s="74"/>
      <c r="G34" s="74"/>
      <c r="H34" s="132"/>
      <c r="I34" s="132"/>
      <c r="J34" s="133"/>
      <c r="K34" s="66"/>
      <c r="L34" s="92"/>
      <c r="M34" s="226" t="e">
        <f>+ROUND(E34*#REF!*L34,2)</f>
        <v>#REF!</v>
      </c>
      <c r="O34" s="93"/>
      <c r="P34" s="93"/>
      <c r="Q34" s="94">
        <f>P34*O34</f>
        <v>0</v>
      </c>
      <c r="S34" s="93"/>
      <c r="T34" s="93"/>
      <c r="U34" s="94">
        <f>T34*S34</f>
        <v>0</v>
      </c>
      <c r="V34" s="70"/>
      <c r="W34" s="70"/>
    </row>
    <row r="35" spans="1:23" s="68" customFormat="1">
      <c r="A35" s="130" t="s">
        <v>25</v>
      </c>
      <c r="B35" s="128" t="s">
        <v>118</v>
      </c>
      <c r="C35" s="73" t="s">
        <v>98</v>
      </c>
      <c r="D35" s="73" t="s">
        <v>92</v>
      </c>
      <c r="E35" s="121">
        <v>0</v>
      </c>
      <c r="F35" s="74"/>
      <c r="G35" s="74"/>
      <c r="H35" s="132">
        <v>3.67</v>
      </c>
      <c r="I35" s="132"/>
      <c r="J35" s="76">
        <f>ROUND(+E35*H35,2)</f>
        <v>0</v>
      </c>
      <c r="K35" s="66"/>
      <c r="L35" s="92"/>
      <c r="M35" s="226"/>
      <c r="O35" s="93"/>
      <c r="P35" s="93"/>
      <c r="Q35" s="94"/>
      <c r="S35" s="93"/>
      <c r="T35" s="93"/>
      <c r="U35" s="94"/>
      <c r="V35" s="70"/>
      <c r="W35" s="70"/>
    </row>
    <row r="36" spans="1:23" s="68" customFormat="1" ht="15">
      <c r="A36" s="90"/>
      <c r="B36" s="125"/>
      <c r="D36" s="73"/>
      <c r="E36" s="123"/>
      <c r="F36" s="99"/>
      <c r="G36" s="99"/>
      <c r="H36" s="132"/>
      <c r="I36" s="132"/>
      <c r="J36" s="133"/>
      <c r="K36" s="66"/>
      <c r="L36" s="92"/>
      <c r="M36" s="226" t="e">
        <f>+ROUND(E36*#REF!*L36,2)</f>
        <v>#REF!</v>
      </c>
      <c r="O36" s="93"/>
      <c r="P36" s="93"/>
      <c r="Q36" s="94">
        <f>P36*O36</f>
        <v>0</v>
      </c>
      <c r="S36" s="93"/>
      <c r="T36" s="93"/>
      <c r="U36" s="94">
        <f>T36*S36</f>
        <v>0</v>
      </c>
      <c r="V36" s="70"/>
      <c r="W36" s="70"/>
    </row>
    <row r="37" spans="1:23">
      <c r="A37" s="131"/>
      <c r="B37" s="126" t="s">
        <v>86</v>
      </c>
      <c r="C37" s="73"/>
      <c r="D37" s="73"/>
      <c r="E37" s="121"/>
      <c r="F37" s="74"/>
      <c r="G37" s="74"/>
      <c r="H37" s="132"/>
      <c r="I37" s="132"/>
      <c r="J37" s="133"/>
      <c r="L37" s="92"/>
      <c r="M37" s="226"/>
      <c r="O37" s="93"/>
      <c r="P37" s="93"/>
      <c r="Q37" s="94"/>
      <c r="S37" s="93"/>
      <c r="T37" s="93"/>
      <c r="U37" s="94"/>
    </row>
    <row r="38" spans="1:23">
      <c r="A38" s="130" t="s">
        <v>100</v>
      </c>
      <c r="B38" s="125" t="s">
        <v>87</v>
      </c>
      <c r="C38" s="73" t="s">
        <v>98</v>
      </c>
      <c r="D38" s="73" t="s">
        <v>77</v>
      </c>
      <c r="E38" s="121">
        <v>0.4</v>
      </c>
      <c r="F38" s="74"/>
      <c r="G38" s="74"/>
      <c r="H38" s="225">
        <v>35</v>
      </c>
      <c r="I38" s="132"/>
      <c r="J38" s="76">
        <f t="shared" ref="J38:J39" si="1">ROUND(+E38*H38,2)</f>
        <v>14</v>
      </c>
      <c r="L38" s="92"/>
      <c r="M38" s="226" t="e">
        <f>+ROUND(E38*#REF!*L38,2)</f>
        <v>#REF!</v>
      </c>
      <c r="O38" s="93"/>
      <c r="P38" s="93"/>
      <c r="Q38" s="94"/>
      <c r="S38" s="93"/>
      <c r="T38" s="93"/>
      <c r="U38" s="94"/>
    </row>
    <row r="39" spans="1:23" s="68" customFormat="1">
      <c r="A39" s="130" t="s">
        <v>101</v>
      </c>
      <c r="B39" s="128" t="s">
        <v>88</v>
      </c>
      <c r="C39" s="73" t="s">
        <v>98</v>
      </c>
      <c r="D39" s="73" t="s">
        <v>77</v>
      </c>
      <c r="E39" s="121">
        <v>7.7803699999999996</v>
      </c>
      <c r="F39" s="74"/>
      <c r="G39" s="74"/>
      <c r="H39" s="132">
        <v>35</v>
      </c>
      <c r="I39" s="132"/>
      <c r="J39" s="76">
        <f t="shared" si="1"/>
        <v>272.31</v>
      </c>
      <c r="K39" s="66"/>
      <c r="L39" s="92"/>
      <c r="M39" s="226"/>
      <c r="O39" s="93"/>
      <c r="P39" s="93"/>
      <c r="Q39" s="94"/>
      <c r="S39" s="93"/>
      <c r="T39" s="93"/>
      <c r="U39" s="94"/>
      <c r="V39" s="70"/>
      <c r="W39" s="70"/>
    </row>
    <row r="40" spans="1:23" s="68" customFormat="1">
      <c r="A40" s="130"/>
      <c r="B40" s="127"/>
      <c r="C40" s="73"/>
      <c r="D40" s="73"/>
      <c r="E40" s="121"/>
      <c r="F40" s="74"/>
      <c r="G40" s="74"/>
      <c r="H40" s="132"/>
      <c r="I40" s="132"/>
      <c r="J40" s="133"/>
      <c r="K40" s="66"/>
      <c r="L40" s="92"/>
      <c r="M40" s="226"/>
      <c r="O40" s="93"/>
      <c r="P40" s="93"/>
      <c r="Q40" s="94"/>
      <c r="S40" s="93"/>
      <c r="T40" s="93"/>
      <c r="U40" s="94"/>
      <c r="V40" s="70"/>
      <c r="W40" s="70"/>
    </row>
    <row r="41" spans="1:23" s="68" customFormat="1" ht="63.75">
      <c r="A41" s="130" t="s">
        <v>102</v>
      </c>
      <c r="B41" s="128" t="s">
        <v>89</v>
      </c>
      <c r="C41" s="73" t="s">
        <v>93</v>
      </c>
      <c r="D41" s="73" t="s">
        <v>60</v>
      </c>
      <c r="E41" s="121">
        <v>9.5000000000000001E-2</v>
      </c>
      <c r="F41" s="74"/>
      <c r="G41" s="74"/>
      <c r="H41" s="132">
        <v>60.14</v>
      </c>
      <c r="I41" s="132"/>
      <c r="J41" s="76">
        <f>ROUND(+E41*H41,2)</f>
        <v>5.71</v>
      </c>
      <c r="K41" s="66"/>
      <c r="L41" s="92"/>
      <c r="M41" s="226"/>
      <c r="O41" s="93"/>
      <c r="P41" s="93"/>
      <c r="Q41" s="94"/>
      <c r="S41" s="93"/>
      <c r="T41" s="93"/>
      <c r="U41" s="94"/>
      <c r="V41" s="70"/>
      <c r="W41" s="70"/>
    </row>
    <row r="42" spans="1:23" s="68" customFormat="1">
      <c r="A42" s="130"/>
      <c r="B42" s="127"/>
      <c r="C42" s="73"/>
      <c r="D42" s="73"/>
      <c r="E42" s="121"/>
      <c r="F42" s="74"/>
      <c r="G42" s="74"/>
      <c r="H42" s="132"/>
      <c r="I42" s="132"/>
      <c r="J42" s="133"/>
      <c r="K42" s="66"/>
      <c r="L42" s="92"/>
      <c r="M42" s="226"/>
      <c r="O42" s="93"/>
      <c r="P42" s="93"/>
      <c r="Q42" s="94"/>
      <c r="S42" s="93"/>
      <c r="T42" s="93"/>
      <c r="U42" s="94"/>
      <c r="V42" s="70"/>
      <c r="W42" s="70"/>
    </row>
    <row r="43" spans="1:23" s="68" customFormat="1" ht="63.75">
      <c r="A43" s="130" t="s">
        <v>103</v>
      </c>
      <c r="B43" s="128" t="s">
        <v>90</v>
      </c>
      <c r="C43" s="73" t="s">
        <v>93</v>
      </c>
      <c r="D43" s="73" t="s">
        <v>91</v>
      </c>
      <c r="E43" s="121">
        <v>0</v>
      </c>
      <c r="F43" s="74"/>
      <c r="G43" s="74"/>
      <c r="H43" s="132">
        <v>13.3</v>
      </c>
      <c r="I43" s="132"/>
      <c r="J43" s="76">
        <f>ROUND(+E43*H43,2)</f>
        <v>0</v>
      </c>
      <c r="K43" s="66"/>
      <c r="L43" s="92"/>
      <c r="M43" s="226"/>
      <c r="O43" s="93"/>
      <c r="P43" s="93"/>
      <c r="Q43" s="94"/>
      <c r="S43" s="93"/>
      <c r="T43" s="93"/>
      <c r="U43" s="94"/>
      <c r="V43" s="70"/>
      <c r="W43" s="70"/>
    </row>
    <row r="44" spans="1:23" s="68" customFormat="1" ht="15">
      <c r="A44" s="90"/>
      <c r="B44" s="125"/>
      <c r="D44" s="73"/>
      <c r="E44" s="123"/>
      <c r="F44" s="99"/>
      <c r="G44" s="99"/>
      <c r="H44" s="132"/>
      <c r="I44" s="132"/>
      <c r="J44" s="133"/>
      <c r="K44" s="66"/>
      <c r="L44" s="92"/>
      <c r="M44" s="226" t="e">
        <f>+ROUND(E44*#REF!*L44,2)</f>
        <v>#REF!</v>
      </c>
      <c r="O44" s="93"/>
      <c r="P44" s="93"/>
      <c r="Q44" s="94">
        <f>P44*O44</f>
        <v>0</v>
      </c>
      <c r="S44" s="93"/>
      <c r="T44" s="93"/>
      <c r="U44" s="94">
        <f>T44*S44</f>
        <v>0</v>
      </c>
      <c r="V44" s="70"/>
      <c r="W44" s="70"/>
    </row>
    <row r="45" spans="1:23">
      <c r="A45" s="95"/>
      <c r="B45" s="100"/>
      <c r="C45" s="73"/>
      <c r="D45" s="73"/>
      <c r="E45" s="74"/>
      <c r="F45" s="74"/>
      <c r="G45" s="74"/>
      <c r="H45" s="75"/>
      <c r="I45" s="75"/>
      <c r="J45" s="76"/>
      <c r="L45" s="92"/>
      <c r="M45" s="226"/>
      <c r="O45" s="93"/>
      <c r="P45" s="93"/>
      <c r="Q45" s="94"/>
      <c r="S45" s="93"/>
      <c r="T45" s="93"/>
      <c r="U45" s="94"/>
    </row>
    <row r="46" spans="1:23" s="68" customFormat="1">
      <c r="A46" s="90"/>
      <c r="B46" s="218" t="s">
        <v>81</v>
      </c>
      <c r="D46" s="73"/>
      <c r="E46" s="121"/>
      <c r="F46" s="74"/>
      <c r="G46" s="74"/>
      <c r="H46" s="132"/>
      <c r="I46" s="132"/>
      <c r="J46" s="133"/>
      <c r="K46" s="66"/>
      <c r="L46" s="92"/>
      <c r="M46" s="226" t="e">
        <f>+ROUND(E46*#REF!*L46,2)</f>
        <v>#REF!</v>
      </c>
      <c r="O46" s="93"/>
      <c r="P46" s="93"/>
      <c r="Q46" s="94">
        <f>P46*O46</f>
        <v>0</v>
      </c>
      <c r="S46" s="93"/>
      <c r="T46" s="93"/>
      <c r="U46" s="94">
        <f>T46*S46</f>
        <v>0</v>
      </c>
      <c r="V46" s="70"/>
      <c r="W46" s="70"/>
    </row>
    <row r="47" spans="1:23" s="68" customFormat="1" ht="15">
      <c r="A47" s="90"/>
      <c r="B47" s="217"/>
      <c r="D47" s="73"/>
      <c r="E47" s="123">
        <v>0</v>
      </c>
      <c r="F47" s="99"/>
      <c r="G47" s="99"/>
      <c r="H47" s="132"/>
      <c r="I47" s="132"/>
      <c r="J47" s="133"/>
      <c r="K47" s="66"/>
      <c r="L47" s="92"/>
      <c r="M47" s="226" t="e">
        <f>+ROUND(E47*#REF!*L47,2)</f>
        <v>#REF!</v>
      </c>
      <c r="O47" s="93"/>
      <c r="P47" s="93"/>
      <c r="Q47" s="94">
        <f>P47*O47</f>
        <v>0</v>
      </c>
      <c r="S47" s="93"/>
      <c r="T47" s="93"/>
      <c r="U47" s="94">
        <f>T47*S47</f>
        <v>0</v>
      </c>
      <c r="V47" s="70"/>
      <c r="W47" s="70"/>
    </row>
    <row r="48" spans="1:23" s="68" customFormat="1" ht="51.75">
      <c r="A48" s="90"/>
      <c r="B48" s="126" t="s">
        <v>83</v>
      </c>
      <c r="C48" s="73"/>
      <c r="D48" s="73"/>
      <c r="E48" s="123"/>
      <c r="F48" s="99"/>
      <c r="G48" s="99"/>
      <c r="H48" s="132"/>
      <c r="I48" s="132"/>
      <c r="J48" s="133"/>
      <c r="K48" s="66"/>
      <c r="L48" s="92"/>
      <c r="M48" s="226"/>
      <c r="O48" s="93"/>
      <c r="P48" s="93"/>
      <c r="Q48" s="94"/>
      <c r="S48" s="93"/>
      <c r="T48" s="93"/>
      <c r="U48" s="94"/>
      <c r="V48" s="70"/>
      <c r="W48" s="70"/>
    </row>
    <row r="49" spans="1:23" s="68" customFormat="1" ht="15">
      <c r="A49" s="90" t="s">
        <v>20</v>
      </c>
      <c r="B49" s="125" t="s">
        <v>94</v>
      </c>
      <c r="C49" s="73" t="s">
        <v>95</v>
      </c>
      <c r="D49" s="73" t="s">
        <v>79</v>
      </c>
      <c r="E49" s="123">
        <v>4.2925771084337354</v>
      </c>
      <c r="F49" s="99"/>
      <c r="G49" s="99"/>
      <c r="H49" s="132">
        <f>+H25</f>
        <v>12.5</v>
      </c>
      <c r="I49" s="132"/>
      <c r="J49" s="76">
        <f>ROUND(+E49*H49,2)</f>
        <v>53.66</v>
      </c>
      <c r="K49" s="66"/>
      <c r="L49" s="92"/>
      <c r="M49" s="226"/>
      <c r="O49" s="93"/>
      <c r="P49" s="93"/>
      <c r="Q49" s="94"/>
      <c r="S49" s="93"/>
      <c r="T49" s="93"/>
      <c r="U49" s="94"/>
      <c r="V49" s="70"/>
      <c r="W49" s="70"/>
    </row>
    <row r="50" spans="1:23" s="68" customFormat="1" ht="15">
      <c r="A50" s="90"/>
      <c r="B50" s="217"/>
      <c r="D50" s="73"/>
      <c r="E50" s="123"/>
      <c r="F50" s="99"/>
      <c r="G50" s="99"/>
      <c r="H50" s="132"/>
      <c r="I50" s="132"/>
      <c r="J50" s="133"/>
      <c r="K50" s="66"/>
      <c r="L50" s="92"/>
      <c r="M50" s="226"/>
      <c r="O50" s="93"/>
      <c r="P50" s="93"/>
      <c r="Q50" s="94"/>
      <c r="S50" s="93"/>
      <c r="T50" s="93"/>
      <c r="U50" s="94"/>
      <c r="V50" s="70"/>
      <c r="W50" s="70"/>
    </row>
    <row r="51" spans="1:23">
      <c r="A51" s="131"/>
      <c r="B51" s="215" t="s">
        <v>82</v>
      </c>
      <c r="C51" s="73"/>
      <c r="D51" s="73"/>
      <c r="E51" s="121"/>
      <c r="F51" s="74"/>
      <c r="G51" s="74"/>
      <c r="H51" s="132"/>
      <c r="I51" s="132"/>
      <c r="J51" s="133"/>
      <c r="L51" s="92"/>
      <c r="M51" s="226"/>
      <c r="O51" s="93"/>
      <c r="P51" s="93"/>
      <c r="Q51" s="94"/>
      <c r="S51" s="93"/>
      <c r="T51" s="93"/>
      <c r="U51" s="94"/>
    </row>
    <row r="52" spans="1:23">
      <c r="A52" s="130"/>
      <c r="B52" s="125" t="s">
        <v>104</v>
      </c>
      <c r="C52" s="73" t="s">
        <v>95</v>
      </c>
      <c r="D52" s="73" t="s">
        <v>77</v>
      </c>
      <c r="E52" s="121">
        <v>0</v>
      </c>
      <c r="F52" s="74"/>
      <c r="G52" s="74"/>
      <c r="H52" s="132">
        <f>9.8/0.1*0.2</f>
        <v>19.600000000000001</v>
      </c>
      <c r="I52" s="132"/>
      <c r="J52" s="76">
        <f>ROUND(+E52*H52,2)</f>
        <v>0</v>
      </c>
      <c r="L52" s="92"/>
      <c r="M52" s="226" t="e">
        <f>+ROUND(E52*#REF!*L52,2)</f>
        <v>#REF!</v>
      </c>
      <c r="O52" s="93"/>
      <c r="P52" s="93"/>
      <c r="Q52" s="94"/>
      <c r="S52" s="93"/>
      <c r="T52" s="93"/>
      <c r="U52" s="94"/>
    </row>
    <row r="53" spans="1:23">
      <c r="A53" s="95"/>
      <c r="B53" s="214"/>
      <c r="C53" s="73"/>
      <c r="D53" s="73"/>
      <c r="E53" s="74"/>
      <c r="F53" s="74"/>
      <c r="G53" s="74"/>
      <c r="H53" s="75"/>
      <c r="I53" s="75"/>
      <c r="J53" s="76"/>
      <c r="L53" s="92"/>
      <c r="M53" s="226"/>
      <c r="O53" s="93"/>
      <c r="P53" s="93"/>
      <c r="Q53" s="94"/>
      <c r="S53" s="93"/>
      <c r="T53" s="93"/>
      <c r="U53" s="94"/>
    </row>
    <row r="54" spans="1:23">
      <c r="A54" s="95"/>
      <c r="B54" s="223" t="s">
        <v>80</v>
      </c>
      <c r="C54" s="73"/>
      <c r="D54" s="73"/>
      <c r="E54" s="74"/>
      <c r="F54" s="74"/>
      <c r="G54" s="74"/>
      <c r="H54" s="75"/>
      <c r="I54" s="75"/>
      <c r="J54" s="76"/>
      <c r="L54" s="92"/>
      <c r="M54" s="226"/>
      <c r="O54" s="93"/>
      <c r="P54" s="93"/>
      <c r="Q54" s="94"/>
      <c r="S54" s="93"/>
      <c r="T54" s="93"/>
      <c r="U54" s="94"/>
    </row>
    <row r="55" spans="1:23" s="68" customFormat="1">
      <c r="A55" s="130"/>
      <c r="B55" s="224" t="s">
        <v>99</v>
      </c>
      <c r="C55" s="73" t="s">
        <v>95</v>
      </c>
      <c r="D55" s="73" t="s">
        <v>79</v>
      </c>
      <c r="E55" s="74">
        <v>0</v>
      </c>
      <c r="F55" s="74"/>
      <c r="G55" s="74"/>
      <c r="H55" s="75">
        <f>+H28</f>
        <v>257.24</v>
      </c>
      <c r="I55" s="75"/>
      <c r="J55" s="76">
        <f>ROUND(+E55*H55,2)</f>
        <v>0</v>
      </c>
      <c r="K55" s="66"/>
      <c r="L55" s="92"/>
      <c r="M55" s="226"/>
      <c r="O55" s="93"/>
      <c r="P55" s="93"/>
      <c r="Q55" s="94"/>
      <c r="S55" s="93"/>
      <c r="T55" s="93"/>
      <c r="U55" s="94"/>
      <c r="V55" s="70"/>
      <c r="W55" s="70"/>
    </row>
    <row r="56" spans="1:23" s="68" customFormat="1">
      <c r="A56" s="90"/>
      <c r="B56" s="125"/>
      <c r="D56" s="73"/>
      <c r="E56" s="121"/>
      <c r="F56" s="74"/>
      <c r="G56" s="74"/>
      <c r="H56" s="132"/>
      <c r="I56" s="132"/>
      <c r="J56" s="133"/>
      <c r="K56" s="66"/>
      <c r="L56" s="92"/>
      <c r="M56" s="226" t="e">
        <f>+ROUND(E56*#REF!*L56,2)</f>
        <v>#REF!</v>
      </c>
      <c r="O56" s="93"/>
      <c r="P56" s="93"/>
      <c r="Q56" s="94">
        <f>P56*O56</f>
        <v>0</v>
      </c>
      <c r="S56" s="93"/>
      <c r="T56" s="93"/>
      <c r="U56" s="94">
        <f>T56*S56</f>
        <v>0</v>
      </c>
      <c r="V56" s="70"/>
      <c r="W56" s="70"/>
    </row>
    <row r="57" spans="1:23" s="68" customFormat="1" ht="26.25">
      <c r="A57" s="90"/>
      <c r="B57" s="126" t="s">
        <v>84</v>
      </c>
      <c r="D57" s="73"/>
      <c r="E57" s="123"/>
      <c r="F57" s="99"/>
      <c r="G57" s="99"/>
      <c r="H57" s="132"/>
      <c r="I57" s="132"/>
      <c r="J57" s="133"/>
      <c r="K57" s="66"/>
      <c r="L57" s="92"/>
      <c r="M57" s="226" t="e">
        <f>+ROUND(E57*#REF!*L57,2)</f>
        <v>#REF!</v>
      </c>
      <c r="O57" s="93"/>
      <c r="P57" s="93"/>
      <c r="Q57" s="94">
        <f>P57*O57</f>
        <v>0</v>
      </c>
      <c r="S57" s="93"/>
      <c r="T57" s="93"/>
      <c r="U57" s="94">
        <f>T57*S57</f>
        <v>0</v>
      </c>
      <c r="V57" s="70"/>
      <c r="W57" s="70"/>
    </row>
    <row r="58" spans="1:23" s="68" customFormat="1">
      <c r="A58" s="130"/>
      <c r="B58" s="213" t="s">
        <v>105</v>
      </c>
      <c r="C58" s="73" t="s">
        <v>107</v>
      </c>
      <c r="D58" s="73" t="s">
        <v>79</v>
      </c>
      <c r="E58" s="121">
        <v>0</v>
      </c>
      <c r="F58" s="74"/>
      <c r="G58" s="74"/>
      <c r="H58" s="132">
        <f>+H31</f>
        <v>267.43</v>
      </c>
      <c r="I58" s="132"/>
      <c r="J58" s="76">
        <f>ROUND(+E58*H58,2)</f>
        <v>0</v>
      </c>
      <c r="K58" s="66"/>
      <c r="L58" s="92"/>
      <c r="M58" s="226"/>
      <c r="O58" s="93"/>
      <c r="P58" s="93"/>
      <c r="Q58" s="94"/>
      <c r="S58" s="93"/>
      <c r="T58" s="93"/>
      <c r="U58" s="94"/>
      <c r="V58" s="70"/>
      <c r="W58" s="70"/>
    </row>
    <row r="59" spans="1:23">
      <c r="A59" s="95"/>
      <c r="B59" s="213"/>
      <c r="C59" s="73"/>
      <c r="D59" s="73"/>
      <c r="E59" s="74"/>
      <c r="F59" s="74"/>
      <c r="G59" s="74"/>
      <c r="H59" s="75"/>
      <c r="I59" s="75"/>
      <c r="J59" s="76"/>
      <c r="L59" s="92"/>
      <c r="M59" s="226"/>
      <c r="O59" s="93"/>
      <c r="P59" s="93"/>
      <c r="Q59" s="94"/>
      <c r="S59" s="93"/>
      <c r="T59" s="93"/>
      <c r="U59" s="94"/>
    </row>
    <row r="60" spans="1:23">
      <c r="A60" s="95"/>
      <c r="B60" s="126" t="s">
        <v>85</v>
      </c>
      <c r="C60" s="73"/>
      <c r="D60" s="73"/>
      <c r="E60" s="74"/>
      <c r="F60" s="74"/>
      <c r="G60" s="74"/>
      <c r="H60" s="75"/>
      <c r="I60" s="75"/>
      <c r="J60" s="76"/>
      <c r="L60" s="92"/>
      <c r="M60" s="226"/>
      <c r="O60" s="93"/>
      <c r="P60" s="93"/>
      <c r="Q60" s="94"/>
      <c r="S60" s="93"/>
      <c r="T60" s="93"/>
      <c r="U60" s="94"/>
    </row>
    <row r="61" spans="1:23" s="68" customFormat="1">
      <c r="A61" s="90"/>
      <c r="B61" s="128" t="s">
        <v>108</v>
      </c>
      <c r="C61" s="68" t="s">
        <v>98</v>
      </c>
      <c r="D61" s="73" t="s">
        <v>92</v>
      </c>
      <c r="E61" s="121">
        <v>0</v>
      </c>
      <c r="F61" s="74"/>
      <c r="G61" s="74"/>
      <c r="H61" s="132">
        <v>3.67</v>
      </c>
      <c r="I61" s="132"/>
      <c r="J61" s="76">
        <f t="shared" ref="J61:J63" si="2">ROUND(+E61*H61,2)</f>
        <v>0</v>
      </c>
      <c r="K61" s="66"/>
      <c r="L61" s="92"/>
      <c r="M61" s="226" t="e">
        <f>+ROUND(E61*#REF!*L61,2)</f>
        <v>#REF!</v>
      </c>
      <c r="O61" s="93"/>
      <c r="P61" s="93"/>
      <c r="Q61" s="94">
        <f>P61*O61</f>
        <v>0</v>
      </c>
      <c r="S61" s="93"/>
      <c r="T61" s="93"/>
      <c r="U61" s="94">
        <f>T61*S61</f>
        <v>0</v>
      </c>
      <c r="V61" s="70"/>
      <c r="W61" s="70"/>
    </row>
    <row r="62" spans="1:23" s="68" customFormat="1">
      <c r="A62" s="90"/>
      <c r="B62" s="128" t="s">
        <v>109</v>
      </c>
      <c r="C62" s="68" t="s">
        <v>98</v>
      </c>
      <c r="D62" s="73" t="s">
        <v>92</v>
      </c>
      <c r="E62" s="121" t="s">
        <v>139</v>
      </c>
      <c r="F62" s="74"/>
      <c r="G62" s="74"/>
      <c r="H62" s="132">
        <v>3.49</v>
      </c>
      <c r="I62" s="132"/>
      <c r="J62" s="76" t="e">
        <f t="shared" si="2"/>
        <v>#VALUE!</v>
      </c>
      <c r="K62" s="66"/>
      <c r="L62" s="92"/>
      <c r="M62" s="226"/>
      <c r="O62" s="93"/>
      <c r="P62" s="93"/>
      <c r="Q62" s="94"/>
      <c r="S62" s="93"/>
      <c r="T62" s="93"/>
      <c r="U62" s="94"/>
      <c r="V62" s="70"/>
      <c r="W62" s="70"/>
    </row>
    <row r="63" spans="1:23" s="68" customFormat="1">
      <c r="A63" s="90"/>
      <c r="B63" s="128" t="s">
        <v>110</v>
      </c>
      <c r="C63" s="68" t="s">
        <v>98</v>
      </c>
      <c r="D63" s="73" t="s">
        <v>92</v>
      </c>
      <c r="E63" s="121">
        <v>0</v>
      </c>
      <c r="F63" s="74"/>
      <c r="G63" s="74"/>
      <c r="H63" s="132">
        <v>3.49</v>
      </c>
      <c r="I63" s="132"/>
      <c r="J63" s="76">
        <f t="shared" si="2"/>
        <v>0</v>
      </c>
      <c r="K63" s="66"/>
      <c r="L63" s="92"/>
      <c r="M63" s="226"/>
      <c r="O63" s="93"/>
      <c r="P63" s="93"/>
      <c r="Q63" s="94"/>
      <c r="S63" s="93"/>
      <c r="T63" s="93"/>
      <c r="U63" s="94"/>
      <c r="V63" s="70"/>
      <c r="W63" s="70"/>
    </row>
    <row r="64" spans="1:23" s="68" customFormat="1">
      <c r="A64" s="90"/>
      <c r="B64" s="128"/>
      <c r="D64" s="73"/>
      <c r="E64" s="121"/>
      <c r="F64" s="74"/>
      <c r="G64" s="74"/>
      <c r="H64" s="132"/>
      <c r="I64" s="132"/>
      <c r="J64" s="133"/>
      <c r="K64" s="66"/>
      <c r="L64" s="92"/>
      <c r="M64" s="226"/>
      <c r="O64" s="93"/>
      <c r="P64" s="93"/>
      <c r="Q64" s="94"/>
      <c r="S64" s="93"/>
      <c r="T64" s="93"/>
      <c r="U64" s="94"/>
      <c r="V64" s="70"/>
      <c r="W64" s="70"/>
    </row>
    <row r="65" spans="1:23">
      <c r="A65" s="131"/>
      <c r="B65" s="126" t="s">
        <v>86</v>
      </c>
      <c r="C65" s="73"/>
      <c r="D65" s="73"/>
      <c r="E65" s="121"/>
      <c r="F65" s="74"/>
      <c r="G65" s="74"/>
      <c r="H65" s="132"/>
      <c r="I65" s="132"/>
      <c r="J65" s="133"/>
      <c r="L65" s="92"/>
      <c r="M65" s="226"/>
      <c r="O65" s="93"/>
      <c r="P65" s="93"/>
      <c r="Q65" s="94"/>
      <c r="S65" s="93"/>
      <c r="T65" s="93"/>
      <c r="U65" s="94"/>
    </row>
    <row r="66" spans="1:23">
      <c r="A66" s="130"/>
      <c r="B66" s="125" t="s">
        <v>106</v>
      </c>
      <c r="C66" s="68" t="s">
        <v>98</v>
      </c>
      <c r="D66" s="73" t="s">
        <v>77</v>
      </c>
      <c r="E66" s="121">
        <v>0</v>
      </c>
      <c r="F66" s="74"/>
      <c r="G66" s="74"/>
      <c r="H66" s="132">
        <f>+H38</f>
        <v>35</v>
      </c>
      <c r="I66" s="132"/>
      <c r="J66" s="76">
        <f t="shared" ref="J66" si="3">ROUND(+E66*H66,2)</f>
        <v>0</v>
      </c>
      <c r="L66" s="92"/>
      <c r="M66" s="226" t="e">
        <f>+ROUND(E66*#REF!*L66,2)</f>
        <v>#REF!</v>
      </c>
      <c r="O66" s="93"/>
      <c r="P66" s="93"/>
      <c r="Q66" s="94"/>
      <c r="S66" s="93"/>
      <c r="T66" s="93"/>
      <c r="U66" s="94"/>
    </row>
    <row r="67" spans="1:23" s="68" customFormat="1">
      <c r="A67" s="130"/>
      <c r="B67" s="128"/>
      <c r="C67" s="73"/>
      <c r="D67" s="73"/>
      <c r="E67" s="121"/>
      <c r="F67" s="74"/>
      <c r="G67" s="74"/>
      <c r="H67" s="132"/>
      <c r="I67" s="132"/>
      <c r="J67" s="133"/>
      <c r="K67" s="66"/>
      <c r="L67" s="92"/>
      <c r="M67" s="226"/>
      <c r="O67" s="93"/>
      <c r="P67" s="93"/>
      <c r="Q67" s="94"/>
      <c r="S67" s="93"/>
      <c r="T67" s="93"/>
      <c r="U67" s="94"/>
      <c r="V67" s="70"/>
      <c r="W67" s="70"/>
    </row>
    <row r="68" spans="1:23">
      <c r="A68" s="95"/>
      <c r="B68" s="97"/>
      <c r="C68" s="73"/>
      <c r="D68" s="73"/>
      <c r="E68" s="74"/>
      <c r="F68" s="74"/>
      <c r="G68" s="74"/>
      <c r="H68" s="75"/>
      <c r="I68" s="75"/>
      <c r="J68" s="76"/>
      <c r="L68" s="92"/>
      <c r="M68" s="226"/>
      <c r="O68" s="93"/>
      <c r="P68" s="93"/>
      <c r="Q68" s="94"/>
      <c r="S68" s="93"/>
      <c r="T68" s="93"/>
      <c r="U68" s="94"/>
    </row>
    <row r="69" spans="1:23">
      <c r="A69" s="90"/>
      <c r="B69" s="96"/>
      <c r="C69" s="73"/>
      <c r="D69" s="73"/>
      <c r="E69" s="74"/>
      <c r="F69" s="74"/>
      <c r="G69" s="74"/>
      <c r="H69" s="75"/>
      <c r="I69" s="75"/>
      <c r="J69" s="76"/>
      <c r="L69" s="92"/>
      <c r="M69" s="226"/>
      <c r="O69" s="93"/>
      <c r="P69" s="93"/>
      <c r="Q69" s="94"/>
      <c r="S69" s="93"/>
      <c r="T69" s="93"/>
      <c r="U69" s="94"/>
    </row>
    <row r="70" spans="1:23" s="110" customFormat="1">
      <c r="A70" s="101"/>
      <c r="B70" s="102" t="s">
        <v>54</v>
      </c>
      <c r="C70" s="103"/>
      <c r="D70" s="103"/>
      <c r="E70" s="104"/>
      <c r="F70" s="104"/>
      <c r="G70" s="104"/>
      <c r="H70" s="104"/>
      <c r="I70" s="105">
        <f>SUM(I12:I68)</f>
        <v>-828.08</v>
      </c>
      <c r="J70" s="106" t="e">
        <f>SUM(J12:J68)</f>
        <v>#VALUE!</v>
      </c>
      <c r="K70" s="107"/>
      <c r="L70" s="108" t="s">
        <v>8</v>
      </c>
      <c r="M70" s="86" t="e">
        <f>SUM(M12:M68)</f>
        <v>#REF!</v>
      </c>
      <c r="N70" s="87"/>
      <c r="O70" s="109"/>
      <c r="P70" s="109" t="s">
        <v>8</v>
      </c>
      <c r="Q70" s="109">
        <f>SUM(Q12:Q69)</f>
        <v>0</v>
      </c>
      <c r="R70" s="87"/>
      <c r="S70" s="109"/>
      <c r="T70" s="109" t="s">
        <v>8</v>
      </c>
      <c r="U70" s="109">
        <f>SUM(U12:U69)</f>
        <v>0</v>
      </c>
    </row>
    <row r="71" spans="1:23">
      <c r="A71" s="111"/>
      <c r="B71" s="102" t="s">
        <v>55</v>
      </c>
      <c r="C71" s="112" t="s">
        <v>56</v>
      </c>
      <c r="E71" s="113"/>
      <c r="F71" s="113"/>
      <c r="G71" s="113"/>
      <c r="H71" s="105"/>
      <c r="I71" s="105"/>
      <c r="J71" s="114" t="e">
        <f>I70+J70</f>
        <v>#VALUE!</v>
      </c>
      <c r="L71" s="92"/>
      <c r="M71" s="226"/>
      <c r="O71" s="93"/>
      <c r="P71" s="93"/>
      <c r="Q71" s="94"/>
      <c r="S71" s="93"/>
      <c r="T71" s="93"/>
      <c r="U71" s="94"/>
    </row>
    <row r="73" spans="1:23">
      <c r="L73" s="115" t="s">
        <v>57</v>
      </c>
      <c r="M73" s="116" t="e">
        <f>J71-M70</f>
        <v>#VALUE!</v>
      </c>
    </row>
    <row r="74" spans="1:23">
      <c r="L74" s="115" t="s">
        <v>58</v>
      </c>
      <c r="M74" s="117" t="e">
        <f>M73/M70</f>
        <v>#VALUE!</v>
      </c>
    </row>
    <row r="75" spans="1:23" s="68" customFormat="1">
      <c r="A75" s="70"/>
      <c r="B75" s="70"/>
      <c r="C75" s="69"/>
      <c r="D75" s="69"/>
      <c r="H75" s="67"/>
      <c r="I75" s="67"/>
      <c r="J75" s="70"/>
      <c r="K75" s="66"/>
      <c r="L75" s="115"/>
      <c r="M75" s="116"/>
      <c r="O75" s="69"/>
      <c r="P75" s="69"/>
      <c r="Q75" s="67"/>
      <c r="S75" s="69"/>
      <c r="T75" s="69"/>
      <c r="U75" s="67"/>
      <c r="V75" s="70"/>
      <c r="W75" s="70"/>
    </row>
  </sheetData>
  <mergeCells count="5">
    <mergeCell ref="A1:J6"/>
    <mergeCell ref="A8:J8"/>
    <mergeCell ref="L10:M10"/>
    <mergeCell ref="O10:Q10"/>
    <mergeCell ref="S10:U10"/>
  </mergeCells>
  <conditionalFormatting sqref="B47 B50">
    <cfRule type="cellIs" dxfId="2" priority="2" stopIfTrue="1" operator="equal">
      <formula>"Hardcore"</formula>
    </cfRule>
  </conditionalFormatting>
  <conditionalFormatting sqref="B46">
    <cfRule type="cellIs" dxfId="1" priority="3" stopIfTrue="1" operator="equal">
      <formula>"Hardcore"</formula>
    </cfRule>
  </conditionalFormatting>
  <conditionalFormatting sqref="B58:B59">
    <cfRule type="cellIs" dxfId="0" priority="1" stopIfTrue="1" operator="equal">
      <formula>"Hardcore"</formula>
    </cfRule>
  </conditionalFormatting>
  <printOptions gridLines="1"/>
  <pageMargins left="0.74803149606299213" right="0.51181102362204722" top="0.51181102362204722" bottom="0.23622047244094491" header="0.51181102362204722" footer="0.51181102362204722"/>
  <pageSetup paperSize="9" scale="6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8"/>
  <sheetViews>
    <sheetView tabSelected="1" view="pageBreakPreview" zoomScaleNormal="100" zoomScaleSheetLayoutView="100" workbookViewId="0">
      <pane ySplit="3" topLeftCell="A4" activePane="bottomLeft" state="frozen"/>
      <selection pane="bottomLeft" activeCell="B5" sqref="B5"/>
    </sheetView>
  </sheetViews>
  <sheetFormatPr defaultRowHeight="12.75"/>
  <cols>
    <col min="1" max="1" width="6.85546875" style="70" customWidth="1"/>
    <col min="2" max="2" width="48.5703125" style="70" customWidth="1"/>
    <col min="3" max="3" width="5" style="253" customWidth="1"/>
    <col min="4" max="7" width="7.5703125" style="253" hidden="1" customWidth="1"/>
    <col min="8" max="8" width="10.42578125" style="253" hidden="1" customWidth="1"/>
    <col min="9" max="9" width="9" style="230" customWidth="1"/>
    <col min="10" max="10" width="19.140625" style="257" customWidth="1"/>
    <col min="11" max="11" width="9" style="230" customWidth="1"/>
    <col min="12" max="12" width="15.5703125" style="257" customWidth="1"/>
    <col min="13" max="169" width="9.140625" style="70"/>
    <col min="170" max="170" width="6.85546875" style="70" customWidth="1"/>
    <col min="171" max="171" width="55.28515625" style="70" customWidth="1"/>
    <col min="172" max="172" width="5" style="70" customWidth="1"/>
    <col min="173" max="173" width="15.140625" style="70" bestFit="1" customWidth="1"/>
    <col min="174" max="185" width="0" style="70" hidden="1" customWidth="1"/>
    <col min="186" max="186" width="7" style="70" customWidth="1"/>
    <col min="187" max="187" width="6.7109375" style="70" bestFit="1" customWidth="1"/>
    <col min="188" max="188" width="10.7109375" style="70" customWidth="1"/>
    <col min="189" max="189" width="10.42578125" style="70" customWidth="1"/>
    <col min="190" max="190" width="2.28515625" style="70" customWidth="1"/>
    <col min="191" max="191" width="11.5703125" style="70" customWidth="1"/>
    <col min="192" max="192" width="9.85546875" style="70" bestFit="1" customWidth="1"/>
    <col min="193" max="193" width="5.28515625" style="70" customWidth="1"/>
    <col min="194" max="194" width="4" style="70" bestFit="1" customWidth="1"/>
    <col min="195" max="195" width="6.7109375" style="70" bestFit="1" customWidth="1"/>
    <col min="196" max="196" width="9.28515625" style="70" bestFit="1" customWidth="1"/>
    <col min="197" max="197" width="5.28515625" style="70" customWidth="1"/>
    <col min="198" max="198" width="4" style="70" bestFit="1" customWidth="1"/>
    <col min="199" max="199" width="6.7109375" style="70" bestFit="1" customWidth="1"/>
    <col min="200" max="200" width="9.28515625" style="70" bestFit="1" customWidth="1"/>
    <col min="201" max="201" width="17.28515625" style="70" bestFit="1" customWidth="1"/>
    <col min="202" max="202" width="16.5703125" style="70" bestFit="1" customWidth="1"/>
    <col min="203" max="425" width="9.140625" style="70"/>
    <col min="426" max="426" width="6.85546875" style="70" customWidth="1"/>
    <col min="427" max="427" width="55.28515625" style="70" customWidth="1"/>
    <col min="428" max="428" width="5" style="70" customWidth="1"/>
    <col min="429" max="429" width="15.140625" style="70" bestFit="1" customWidth="1"/>
    <col min="430" max="441" width="0" style="70" hidden="1" customWidth="1"/>
    <col min="442" max="442" width="7" style="70" customWidth="1"/>
    <col min="443" max="443" width="6.7109375" style="70" bestFit="1" customWidth="1"/>
    <col min="444" max="444" width="10.7109375" style="70" customWidth="1"/>
    <col min="445" max="445" width="10.42578125" style="70" customWidth="1"/>
    <col min="446" max="446" width="2.28515625" style="70" customWidth="1"/>
    <col min="447" max="447" width="11.5703125" style="70" customWidth="1"/>
    <col min="448" max="448" width="9.85546875" style="70" bestFit="1" customWidth="1"/>
    <col min="449" max="449" width="5.28515625" style="70" customWidth="1"/>
    <col min="450" max="450" width="4" style="70" bestFit="1" customWidth="1"/>
    <col min="451" max="451" width="6.7109375" style="70" bestFit="1" customWidth="1"/>
    <col min="452" max="452" width="9.28515625" style="70" bestFit="1" customWidth="1"/>
    <col min="453" max="453" width="5.28515625" style="70" customWidth="1"/>
    <col min="454" max="454" width="4" style="70" bestFit="1" customWidth="1"/>
    <col min="455" max="455" width="6.7109375" style="70" bestFit="1" customWidth="1"/>
    <col min="456" max="456" width="9.28515625" style="70" bestFit="1" customWidth="1"/>
    <col min="457" max="457" width="17.28515625" style="70" bestFit="1" customWidth="1"/>
    <col min="458" max="458" width="16.5703125" style="70" bestFit="1" customWidth="1"/>
    <col min="459" max="681" width="9.140625" style="70"/>
    <col min="682" max="682" width="6.85546875" style="70" customWidth="1"/>
    <col min="683" max="683" width="55.28515625" style="70" customWidth="1"/>
    <col min="684" max="684" width="5" style="70" customWidth="1"/>
    <col min="685" max="685" width="15.140625" style="70" bestFit="1" customWidth="1"/>
    <col min="686" max="697" width="0" style="70" hidden="1" customWidth="1"/>
    <col min="698" max="698" width="7" style="70" customWidth="1"/>
    <col min="699" max="699" width="6.7109375" style="70" bestFit="1" customWidth="1"/>
    <col min="700" max="700" width="10.7109375" style="70" customWidth="1"/>
    <col min="701" max="701" width="10.42578125" style="70" customWidth="1"/>
    <col min="702" max="702" width="2.28515625" style="70" customWidth="1"/>
    <col min="703" max="703" width="11.5703125" style="70" customWidth="1"/>
    <col min="704" max="704" width="9.85546875" style="70" bestFit="1" customWidth="1"/>
    <col min="705" max="705" width="5.28515625" style="70" customWidth="1"/>
    <col min="706" max="706" width="4" style="70" bestFit="1" customWidth="1"/>
    <col min="707" max="707" width="6.7109375" style="70" bestFit="1" customWidth="1"/>
    <col min="708" max="708" width="9.28515625" style="70" bestFit="1" customWidth="1"/>
    <col min="709" max="709" width="5.28515625" style="70" customWidth="1"/>
    <col min="710" max="710" width="4" style="70" bestFit="1" customWidth="1"/>
    <col min="711" max="711" width="6.7109375" style="70" bestFit="1" customWidth="1"/>
    <col min="712" max="712" width="9.28515625" style="70" bestFit="1" customWidth="1"/>
    <col min="713" max="713" width="17.28515625" style="70" bestFit="1" customWidth="1"/>
    <col min="714" max="714" width="16.5703125" style="70" bestFit="1" customWidth="1"/>
    <col min="715" max="937" width="9.140625" style="70"/>
    <col min="938" max="938" width="6.85546875" style="70" customWidth="1"/>
    <col min="939" max="939" width="55.28515625" style="70" customWidth="1"/>
    <col min="940" max="940" width="5" style="70" customWidth="1"/>
    <col min="941" max="941" width="15.140625" style="70" bestFit="1" customWidth="1"/>
    <col min="942" max="953" width="0" style="70" hidden="1" customWidth="1"/>
    <col min="954" max="954" width="7" style="70" customWidth="1"/>
    <col min="955" max="955" width="6.7109375" style="70" bestFit="1" customWidth="1"/>
    <col min="956" max="956" width="10.7109375" style="70" customWidth="1"/>
    <col min="957" max="957" width="10.42578125" style="70" customWidth="1"/>
    <col min="958" max="958" width="2.28515625" style="70" customWidth="1"/>
    <col min="959" max="959" width="11.5703125" style="70" customWidth="1"/>
    <col min="960" max="960" width="9.85546875" style="70" bestFit="1" customWidth="1"/>
    <col min="961" max="961" width="5.28515625" style="70" customWidth="1"/>
    <col min="962" max="962" width="4" style="70" bestFit="1" customWidth="1"/>
    <col min="963" max="963" width="6.7109375" style="70" bestFit="1" customWidth="1"/>
    <col min="964" max="964" width="9.28515625" style="70" bestFit="1" customWidth="1"/>
    <col min="965" max="965" width="5.28515625" style="70" customWidth="1"/>
    <col min="966" max="966" width="4" style="70" bestFit="1" customWidth="1"/>
    <col min="967" max="967" width="6.7109375" style="70" bestFit="1" customWidth="1"/>
    <col min="968" max="968" width="9.28515625" style="70" bestFit="1" customWidth="1"/>
    <col min="969" max="969" width="17.28515625" style="70" bestFit="1" customWidth="1"/>
    <col min="970" max="970" width="16.5703125" style="70" bestFit="1" customWidth="1"/>
    <col min="971" max="1193" width="9.140625" style="70"/>
    <col min="1194" max="1194" width="6.85546875" style="70" customWidth="1"/>
    <col min="1195" max="1195" width="55.28515625" style="70" customWidth="1"/>
    <col min="1196" max="1196" width="5" style="70" customWidth="1"/>
    <col min="1197" max="1197" width="15.140625" style="70" bestFit="1" customWidth="1"/>
    <col min="1198" max="1209" width="0" style="70" hidden="1" customWidth="1"/>
    <col min="1210" max="1210" width="7" style="70" customWidth="1"/>
    <col min="1211" max="1211" width="6.7109375" style="70" bestFit="1" customWidth="1"/>
    <col min="1212" max="1212" width="10.7109375" style="70" customWidth="1"/>
    <col min="1213" max="1213" width="10.42578125" style="70" customWidth="1"/>
    <col min="1214" max="1214" width="2.28515625" style="70" customWidth="1"/>
    <col min="1215" max="1215" width="11.5703125" style="70" customWidth="1"/>
    <col min="1216" max="1216" width="9.85546875" style="70" bestFit="1" customWidth="1"/>
    <col min="1217" max="1217" width="5.28515625" style="70" customWidth="1"/>
    <col min="1218" max="1218" width="4" style="70" bestFit="1" customWidth="1"/>
    <col min="1219" max="1219" width="6.7109375" style="70" bestFit="1" customWidth="1"/>
    <col min="1220" max="1220" width="9.28515625" style="70" bestFit="1" customWidth="1"/>
    <col min="1221" max="1221" width="5.28515625" style="70" customWidth="1"/>
    <col min="1222" max="1222" width="4" style="70" bestFit="1" customWidth="1"/>
    <col min="1223" max="1223" width="6.7109375" style="70" bestFit="1" customWidth="1"/>
    <col min="1224" max="1224" width="9.28515625" style="70" bestFit="1" customWidth="1"/>
    <col min="1225" max="1225" width="17.28515625" style="70" bestFit="1" customWidth="1"/>
    <col min="1226" max="1226" width="16.5703125" style="70" bestFit="1" customWidth="1"/>
    <col min="1227" max="1449" width="9.140625" style="70"/>
    <col min="1450" max="1450" width="6.85546875" style="70" customWidth="1"/>
    <col min="1451" max="1451" width="55.28515625" style="70" customWidth="1"/>
    <col min="1452" max="1452" width="5" style="70" customWidth="1"/>
    <col min="1453" max="1453" width="15.140625" style="70" bestFit="1" customWidth="1"/>
    <col min="1454" max="1465" width="0" style="70" hidden="1" customWidth="1"/>
    <col min="1466" max="1466" width="7" style="70" customWidth="1"/>
    <col min="1467" max="1467" width="6.7109375" style="70" bestFit="1" customWidth="1"/>
    <col min="1468" max="1468" width="10.7109375" style="70" customWidth="1"/>
    <col min="1469" max="1469" width="10.42578125" style="70" customWidth="1"/>
    <col min="1470" max="1470" width="2.28515625" style="70" customWidth="1"/>
    <col min="1471" max="1471" width="11.5703125" style="70" customWidth="1"/>
    <col min="1472" max="1472" width="9.85546875" style="70" bestFit="1" customWidth="1"/>
    <col min="1473" max="1473" width="5.28515625" style="70" customWidth="1"/>
    <col min="1474" max="1474" width="4" style="70" bestFit="1" customWidth="1"/>
    <col min="1475" max="1475" width="6.7109375" style="70" bestFit="1" customWidth="1"/>
    <col min="1476" max="1476" width="9.28515625" style="70" bestFit="1" customWidth="1"/>
    <col min="1477" max="1477" width="5.28515625" style="70" customWidth="1"/>
    <col min="1478" max="1478" width="4" style="70" bestFit="1" customWidth="1"/>
    <col min="1479" max="1479" width="6.7109375" style="70" bestFit="1" customWidth="1"/>
    <col min="1480" max="1480" width="9.28515625" style="70" bestFit="1" customWidth="1"/>
    <col min="1481" max="1481" width="17.28515625" style="70" bestFit="1" customWidth="1"/>
    <col min="1482" max="1482" width="16.5703125" style="70" bestFit="1" customWidth="1"/>
    <col min="1483" max="1705" width="9.140625" style="70"/>
    <col min="1706" max="1706" width="6.85546875" style="70" customWidth="1"/>
    <col min="1707" max="1707" width="55.28515625" style="70" customWidth="1"/>
    <col min="1708" max="1708" width="5" style="70" customWidth="1"/>
    <col min="1709" max="1709" width="15.140625" style="70" bestFit="1" customWidth="1"/>
    <col min="1710" max="1721" width="0" style="70" hidden="1" customWidth="1"/>
    <col min="1722" max="1722" width="7" style="70" customWidth="1"/>
    <col min="1723" max="1723" width="6.7109375" style="70" bestFit="1" customWidth="1"/>
    <col min="1724" max="1724" width="10.7109375" style="70" customWidth="1"/>
    <col min="1725" max="1725" width="10.42578125" style="70" customWidth="1"/>
    <col min="1726" max="1726" width="2.28515625" style="70" customWidth="1"/>
    <col min="1727" max="1727" width="11.5703125" style="70" customWidth="1"/>
    <col min="1728" max="1728" width="9.85546875" style="70" bestFit="1" customWidth="1"/>
    <col min="1729" max="1729" width="5.28515625" style="70" customWidth="1"/>
    <col min="1730" max="1730" width="4" style="70" bestFit="1" customWidth="1"/>
    <col min="1731" max="1731" width="6.7109375" style="70" bestFit="1" customWidth="1"/>
    <col min="1732" max="1732" width="9.28515625" style="70" bestFit="1" customWidth="1"/>
    <col min="1733" max="1733" width="5.28515625" style="70" customWidth="1"/>
    <col min="1734" max="1734" width="4" style="70" bestFit="1" customWidth="1"/>
    <col min="1735" max="1735" width="6.7109375" style="70" bestFit="1" customWidth="1"/>
    <col min="1736" max="1736" width="9.28515625" style="70" bestFit="1" customWidth="1"/>
    <col min="1737" max="1737" width="17.28515625" style="70" bestFit="1" customWidth="1"/>
    <col min="1738" max="1738" width="16.5703125" style="70" bestFit="1" customWidth="1"/>
    <col min="1739" max="1961" width="9.140625" style="70"/>
    <col min="1962" max="1962" width="6.85546875" style="70" customWidth="1"/>
    <col min="1963" max="1963" width="55.28515625" style="70" customWidth="1"/>
    <col min="1964" max="1964" width="5" style="70" customWidth="1"/>
    <col min="1965" max="1965" width="15.140625" style="70" bestFit="1" customWidth="1"/>
    <col min="1966" max="1977" width="0" style="70" hidden="1" customWidth="1"/>
    <col min="1978" max="1978" width="7" style="70" customWidth="1"/>
    <col min="1979" max="1979" width="6.7109375" style="70" bestFit="1" customWidth="1"/>
    <col min="1980" max="1980" width="10.7109375" style="70" customWidth="1"/>
    <col min="1981" max="1981" width="10.42578125" style="70" customWidth="1"/>
    <col min="1982" max="1982" width="2.28515625" style="70" customWidth="1"/>
    <col min="1983" max="1983" width="11.5703125" style="70" customWidth="1"/>
    <col min="1984" max="1984" width="9.85546875" style="70" bestFit="1" customWidth="1"/>
    <col min="1985" max="1985" width="5.28515625" style="70" customWidth="1"/>
    <col min="1986" max="1986" width="4" style="70" bestFit="1" customWidth="1"/>
    <col min="1987" max="1987" width="6.7109375" style="70" bestFit="1" customWidth="1"/>
    <col min="1988" max="1988" width="9.28515625" style="70" bestFit="1" customWidth="1"/>
    <col min="1989" max="1989" width="5.28515625" style="70" customWidth="1"/>
    <col min="1990" max="1990" width="4" style="70" bestFit="1" customWidth="1"/>
    <col min="1991" max="1991" width="6.7109375" style="70" bestFit="1" customWidth="1"/>
    <col min="1992" max="1992" width="9.28515625" style="70" bestFit="1" customWidth="1"/>
    <col min="1993" max="1993" width="17.28515625" style="70" bestFit="1" customWidth="1"/>
    <col min="1994" max="1994" width="16.5703125" style="70" bestFit="1" customWidth="1"/>
    <col min="1995" max="2217" width="9.140625" style="70"/>
    <col min="2218" max="2218" width="6.85546875" style="70" customWidth="1"/>
    <col min="2219" max="2219" width="55.28515625" style="70" customWidth="1"/>
    <col min="2220" max="2220" width="5" style="70" customWidth="1"/>
    <col min="2221" max="2221" width="15.140625" style="70" bestFit="1" customWidth="1"/>
    <col min="2222" max="2233" width="0" style="70" hidden="1" customWidth="1"/>
    <col min="2234" max="2234" width="7" style="70" customWidth="1"/>
    <col min="2235" max="2235" width="6.7109375" style="70" bestFit="1" customWidth="1"/>
    <col min="2236" max="2236" width="10.7109375" style="70" customWidth="1"/>
    <col min="2237" max="2237" width="10.42578125" style="70" customWidth="1"/>
    <col min="2238" max="2238" width="2.28515625" style="70" customWidth="1"/>
    <col min="2239" max="2239" width="11.5703125" style="70" customWidth="1"/>
    <col min="2240" max="2240" width="9.85546875" style="70" bestFit="1" customWidth="1"/>
    <col min="2241" max="2241" width="5.28515625" style="70" customWidth="1"/>
    <col min="2242" max="2242" width="4" style="70" bestFit="1" customWidth="1"/>
    <col min="2243" max="2243" width="6.7109375" style="70" bestFit="1" customWidth="1"/>
    <col min="2244" max="2244" width="9.28515625" style="70" bestFit="1" customWidth="1"/>
    <col min="2245" max="2245" width="5.28515625" style="70" customWidth="1"/>
    <col min="2246" max="2246" width="4" style="70" bestFit="1" customWidth="1"/>
    <col min="2247" max="2247" width="6.7109375" style="70" bestFit="1" customWidth="1"/>
    <col min="2248" max="2248" width="9.28515625" style="70" bestFit="1" customWidth="1"/>
    <col min="2249" max="2249" width="17.28515625" style="70" bestFit="1" customWidth="1"/>
    <col min="2250" max="2250" width="16.5703125" style="70" bestFit="1" customWidth="1"/>
    <col min="2251" max="2473" width="9.140625" style="70"/>
    <col min="2474" max="2474" width="6.85546875" style="70" customWidth="1"/>
    <col min="2475" max="2475" width="55.28515625" style="70" customWidth="1"/>
    <col min="2476" max="2476" width="5" style="70" customWidth="1"/>
    <col min="2477" max="2477" width="15.140625" style="70" bestFit="1" customWidth="1"/>
    <col min="2478" max="2489" width="0" style="70" hidden="1" customWidth="1"/>
    <col min="2490" max="2490" width="7" style="70" customWidth="1"/>
    <col min="2491" max="2491" width="6.7109375" style="70" bestFit="1" customWidth="1"/>
    <col min="2492" max="2492" width="10.7109375" style="70" customWidth="1"/>
    <col min="2493" max="2493" width="10.42578125" style="70" customWidth="1"/>
    <col min="2494" max="2494" width="2.28515625" style="70" customWidth="1"/>
    <col min="2495" max="2495" width="11.5703125" style="70" customWidth="1"/>
    <col min="2496" max="2496" width="9.85546875" style="70" bestFit="1" customWidth="1"/>
    <col min="2497" max="2497" width="5.28515625" style="70" customWidth="1"/>
    <col min="2498" max="2498" width="4" style="70" bestFit="1" customWidth="1"/>
    <col min="2499" max="2499" width="6.7109375" style="70" bestFit="1" customWidth="1"/>
    <col min="2500" max="2500" width="9.28515625" style="70" bestFit="1" customWidth="1"/>
    <col min="2501" max="2501" width="5.28515625" style="70" customWidth="1"/>
    <col min="2502" max="2502" width="4" style="70" bestFit="1" customWidth="1"/>
    <col min="2503" max="2503" width="6.7109375" style="70" bestFit="1" customWidth="1"/>
    <col min="2504" max="2504" width="9.28515625" style="70" bestFit="1" customWidth="1"/>
    <col min="2505" max="2505" width="17.28515625" style="70" bestFit="1" customWidth="1"/>
    <col min="2506" max="2506" width="16.5703125" style="70" bestFit="1" customWidth="1"/>
    <col min="2507" max="2729" width="9.140625" style="70"/>
    <col min="2730" max="2730" width="6.85546875" style="70" customWidth="1"/>
    <col min="2731" max="2731" width="55.28515625" style="70" customWidth="1"/>
    <col min="2732" max="2732" width="5" style="70" customWidth="1"/>
    <col min="2733" max="2733" width="15.140625" style="70" bestFit="1" customWidth="1"/>
    <col min="2734" max="2745" width="0" style="70" hidden="1" customWidth="1"/>
    <col min="2746" max="2746" width="7" style="70" customWidth="1"/>
    <col min="2747" max="2747" width="6.7109375" style="70" bestFit="1" customWidth="1"/>
    <col min="2748" max="2748" width="10.7109375" style="70" customWidth="1"/>
    <col min="2749" max="2749" width="10.42578125" style="70" customWidth="1"/>
    <col min="2750" max="2750" width="2.28515625" style="70" customWidth="1"/>
    <col min="2751" max="2751" width="11.5703125" style="70" customWidth="1"/>
    <col min="2752" max="2752" width="9.85546875" style="70" bestFit="1" customWidth="1"/>
    <col min="2753" max="2753" width="5.28515625" style="70" customWidth="1"/>
    <col min="2754" max="2754" width="4" style="70" bestFit="1" customWidth="1"/>
    <col min="2755" max="2755" width="6.7109375" style="70" bestFit="1" customWidth="1"/>
    <col min="2756" max="2756" width="9.28515625" style="70" bestFit="1" customWidth="1"/>
    <col min="2757" max="2757" width="5.28515625" style="70" customWidth="1"/>
    <col min="2758" max="2758" width="4" style="70" bestFit="1" customWidth="1"/>
    <col min="2759" max="2759" width="6.7109375" style="70" bestFit="1" customWidth="1"/>
    <col min="2760" max="2760" width="9.28515625" style="70" bestFit="1" customWidth="1"/>
    <col min="2761" max="2761" width="17.28515625" style="70" bestFit="1" customWidth="1"/>
    <col min="2762" max="2762" width="16.5703125" style="70" bestFit="1" customWidth="1"/>
    <col min="2763" max="2985" width="9.140625" style="70"/>
    <col min="2986" max="2986" width="6.85546875" style="70" customWidth="1"/>
    <col min="2987" max="2987" width="55.28515625" style="70" customWidth="1"/>
    <col min="2988" max="2988" width="5" style="70" customWidth="1"/>
    <col min="2989" max="2989" width="15.140625" style="70" bestFit="1" customWidth="1"/>
    <col min="2990" max="3001" width="0" style="70" hidden="1" customWidth="1"/>
    <col min="3002" max="3002" width="7" style="70" customWidth="1"/>
    <col min="3003" max="3003" width="6.7109375" style="70" bestFit="1" customWidth="1"/>
    <col min="3004" max="3004" width="10.7109375" style="70" customWidth="1"/>
    <col min="3005" max="3005" width="10.42578125" style="70" customWidth="1"/>
    <col min="3006" max="3006" width="2.28515625" style="70" customWidth="1"/>
    <col min="3007" max="3007" width="11.5703125" style="70" customWidth="1"/>
    <col min="3008" max="3008" width="9.85546875" style="70" bestFit="1" customWidth="1"/>
    <col min="3009" max="3009" width="5.28515625" style="70" customWidth="1"/>
    <col min="3010" max="3010" width="4" style="70" bestFit="1" customWidth="1"/>
    <col min="3011" max="3011" width="6.7109375" style="70" bestFit="1" customWidth="1"/>
    <col min="3012" max="3012" width="9.28515625" style="70" bestFit="1" customWidth="1"/>
    <col min="3013" max="3013" width="5.28515625" style="70" customWidth="1"/>
    <col min="3014" max="3014" width="4" style="70" bestFit="1" customWidth="1"/>
    <col min="3015" max="3015" width="6.7109375" style="70" bestFit="1" customWidth="1"/>
    <col min="3016" max="3016" width="9.28515625" style="70" bestFit="1" customWidth="1"/>
    <col min="3017" max="3017" width="17.28515625" style="70" bestFit="1" customWidth="1"/>
    <col min="3018" max="3018" width="16.5703125" style="70" bestFit="1" customWidth="1"/>
    <col min="3019" max="3241" width="9.140625" style="70"/>
    <col min="3242" max="3242" width="6.85546875" style="70" customWidth="1"/>
    <col min="3243" max="3243" width="55.28515625" style="70" customWidth="1"/>
    <col min="3244" max="3244" width="5" style="70" customWidth="1"/>
    <col min="3245" max="3245" width="15.140625" style="70" bestFit="1" customWidth="1"/>
    <col min="3246" max="3257" width="0" style="70" hidden="1" customWidth="1"/>
    <col min="3258" max="3258" width="7" style="70" customWidth="1"/>
    <col min="3259" max="3259" width="6.7109375" style="70" bestFit="1" customWidth="1"/>
    <col min="3260" max="3260" width="10.7109375" style="70" customWidth="1"/>
    <col min="3261" max="3261" width="10.42578125" style="70" customWidth="1"/>
    <col min="3262" max="3262" width="2.28515625" style="70" customWidth="1"/>
    <col min="3263" max="3263" width="11.5703125" style="70" customWidth="1"/>
    <col min="3264" max="3264" width="9.85546875" style="70" bestFit="1" customWidth="1"/>
    <col min="3265" max="3265" width="5.28515625" style="70" customWidth="1"/>
    <col min="3266" max="3266" width="4" style="70" bestFit="1" customWidth="1"/>
    <col min="3267" max="3267" width="6.7109375" style="70" bestFit="1" customWidth="1"/>
    <col min="3268" max="3268" width="9.28515625" style="70" bestFit="1" customWidth="1"/>
    <col min="3269" max="3269" width="5.28515625" style="70" customWidth="1"/>
    <col min="3270" max="3270" width="4" style="70" bestFit="1" customWidth="1"/>
    <col min="3271" max="3271" width="6.7109375" style="70" bestFit="1" customWidth="1"/>
    <col min="3272" max="3272" width="9.28515625" style="70" bestFit="1" customWidth="1"/>
    <col min="3273" max="3273" width="17.28515625" style="70" bestFit="1" customWidth="1"/>
    <col min="3274" max="3274" width="16.5703125" style="70" bestFit="1" customWidth="1"/>
    <col min="3275" max="3497" width="9.140625" style="70"/>
    <col min="3498" max="3498" width="6.85546875" style="70" customWidth="1"/>
    <col min="3499" max="3499" width="55.28515625" style="70" customWidth="1"/>
    <col min="3500" max="3500" width="5" style="70" customWidth="1"/>
    <col min="3501" max="3501" width="15.140625" style="70" bestFit="1" customWidth="1"/>
    <col min="3502" max="3513" width="0" style="70" hidden="1" customWidth="1"/>
    <col min="3514" max="3514" width="7" style="70" customWidth="1"/>
    <col min="3515" max="3515" width="6.7109375" style="70" bestFit="1" customWidth="1"/>
    <col min="3516" max="3516" width="10.7109375" style="70" customWidth="1"/>
    <col min="3517" max="3517" width="10.42578125" style="70" customWidth="1"/>
    <col min="3518" max="3518" width="2.28515625" style="70" customWidth="1"/>
    <col min="3519" max="3519" width="11.5703125" style="70" customWidth="1"/>
    <col min="3520" max="3520" width="9.85546875" style="70" bestFit="1" customWidth="1"/>
    <col min="3521" max="3521" width="5.28515625" style="70" customWidth="1"/>
    <col min="3522" max="3522" width="4" style="70" bestFit="1" customWidth="1"/>
    <col min="3523" max="3523" width="6.7109375" style="70" bestFit="1" customWidth="1"/>
    <col min="3524" max="3524" width="9.28515625" style="70" bestFit="1" customWidth="1"/>
    <col min="3525" max="3525" width="5.28515625" style="70" customWidth="1"/>
    <col min="3526" max="3526" width="4" style="70" bestFit="1" customWidth="1"/>
    <col min="3527" max="3527" width="6.7109375" style="70" bestFit="1" customWidth="1"/>
    <col min="3528" max="3528" width="9.28515625" style="70" bestFit="1" customWidth="1"/>
    <col min="3529" max="3529" width="17.28515625" style="70" bestFit="1" customWidth="1"/>
    <col min="3530" max="3530" width="16.5703125" style="70" bestFit="1" customWidth="1"/>
    <col min="3531" max="3753" width="9.140625" style="70"/>
    <col min="3754" max="3754" width="6.85546875" style="70" customWidth="1"/>
    <col min="3755" max="3755" width="55.28515625" style="70" customWidth="1"/>
    <col min="3756" max="3756" width="5" style="70" customWidth="1"/>
    <col min="3757" max="3757" width="15.140625" style="70" bestFit="1" customWidth="1"/>
    <col min="3758" max="3769" width="0" style="70" hidden="1" customWidth="1"/>
    <col min="3770" max="3770" width="7" style="70" customWidth="1"/>
    <col min="3771" max="3771" width="6.7109375" style="70" bestFit="1" customWidth="1"/>
    <col min="3772" max="3772" width="10.7109375" style="70" customWidth="1"/>
    <col min="3773" max="3773" width="10.42578125" style="70" customWidth="1"/>
    <col min="3774" max="3774" width="2.28515625" style="70" customWidth="1"/>
    <col min="3775" max="3775" width="11.5703125" style="70" customWidth="1"/>
    <col min="3776" max="3776" width="9.85546875" style="70" bestFit="1" customWidth="1"/>
    <col min="3777" max="3777" width="5.28515625" style="70" customWidth="1"/>
    <col min="3778" max="3778" width="4" style="70" bestFit="1" customWidth="1"/>
    <col min="3779" max="3779" width="6.7109375" style="70" bestFit="1" customWidth="1"/>
    <col min="3780" max="3780" width="9.28515625" style="70" bestFit="1" customWidth="1"/>
    <col min="3781" max="3781" width="5.28515625" style="70" customWidth="1"/>
    <col min="3782" max="3782" width="4" style="70" bestFit="1" customWidth="1"/>
    <col min="3783" max="3783" width="6.7109375" style="70" bestFit="1" customWidth="1"/>
    <col min="3784" max="3784" width="9.28515625" style="70" bestFit="1" customWidth="1"/>
    <col min="3785" max="3785" width="17.28515625" style="70" bestFit="1" customWidth="1"/>
    <col min="3786" max="3786" width="16.5703125" style="70" bestFit="1" customWidth="1"/>
    <col min="3787" max="4009" width="9.140625" style="70"/>
    <col min="4010" max="4010" width="6.85546875" style="70" customWidth="1"/>
    <col min="4011" max="4011" width="55.28515625" style="70" customWidth="1"/>
    <col min="4012" max="4012" width="5" style="70" customWidth="1"/>
    <col min="4013" max="4013" width="15.140625" style="70" bestFit="1" customWidth="1"/>
    <col min="4014" max="4025" width="0" style="70" hidden="1" customWidth="1"/>
    <col min="4026" max="4026" width="7" style="70" customWidth="1"/>
    <col min="4027" max="4027" width="6.7109375" style="70" bestFit="1" customWidth="1"/>
    <col min="4028" max="4028" width="10.7109375" style="70" customWidth="1"/>
    <col min="4029" max="4029" width="10.42578125" style="70" customWidth="1"/>
    <col min="4030" max="4030" width="2.28515625" style="70" customWidth="1"/>
    <col min="4031" max="4031" width="11.5703125" style="70" customWidth="1"/>
    <col min="4032" max="4032" width="9.85546875" style="70" bestFit="1" customWidth="1"/>
    <col min="4033" max="4033" width="5.28515625" style="70" customWidth="1"/>
    <col min="4034" max="4034" width="4" style="70" bestFit="1" customWidth="1"/>
    <col min="4035" max="4035" width="6.7109375" style="70" bestFit="1" customWidth="1"/>
    <col min="4036" max="4036" width="9.28515625" style="70" bestFit="1" customWidth="1"/>
    <col min="4037" max="4037" width="5.28515625" style="70" customWidth="1"/>
    <col min="4038" max="4038" width="4" style="70" bestFit="1" customWidth="1"/>
    <col min="4039" max="4039" width="6.7109375" style="70" bestFit="1" customWidth="1"/>
    <col min="4040" max="4040" width="9.28515625" style="70" bestFit="1" customWidth="1"/>
    <col min="4041" max="4041" width="17.28515625" style="70" bestFit="1" customWidth="1"/>
    <col min="4042" max="4042" width="16.5703125" style="70" bestFit="1" customWidth="1"/>
    <col min="4043" max="4265" width="9.140625" style="70"/>
    <col min="4266" max="4266" width="6.85546875" style="70" customWidth="1"/>
    <col min="4267" max="4267" width="55.28515625" style="70" customWidth="1"/>
    <col min="4268" max="4268" width="5" style="70" customWidth="1"/>
    <col min="4269" max="4269" width="15.140625" style="70" bestFit="1" customWidth="1"/>
    <col min="4270" max="4281" width="0" style="70" hidden="1" customWidth="1"/>
    <col min="4282" max="4282" width="7" style="70" customWidth="1"/>
    <col min="4283" max="4283" width="6.7109375" style="70" bestFit="1" customWidth="1"/>
    <col min="4284" max="4284" width="10.7109375" style="70" customWidth="1"/>
    <col min="4285" max="4285" width="10.42578125" style="70" customWidth="1"/>
    <col min="4286" max="4286" width="2.28515625" style="70" customWidth="1"/>
    <col min="4287" max="4287" width="11.5703125" style="70" customWidth="1"/>
    <col min="4288" max="4288" width="9.85546875" style="70" bestFit="1" customWidth="1"/>
    <col min="4289" max="4289" width="5.28515625" style="70" customWidth="1"/>
    <col min="4290" max="4290" width="4" style="70" bestFit="1" customWidth="1"/>
    <col min="4291" max="4291" width="6.7109375" style="70" bestFit="1" customWidth="1"/>
    <col min="4292" max="4292" width="9.28515625" style="70" bestFit="1" customWidth="1"/>
    <col min="4293" max="4293" width="5.28515625" style="70" customWidth="1"/>
    <col min="4294" max="4294" width="4" style="70" bestFit="1" customWidth="1"/>
    <col min="4295" max="4295" width="6.7109375" style="70" bestFit="1" customWidth="1"/>
    <col min="4296" max="4296" width="9.28515625" style="70" bestFit="1" customWidth="1"/>
    <col min="4297" max="4297" width="17.28515625" style="70" bestFit="1" customWidth="1"/>
    <col min="4298" max="4298" width="16.5703125" style="70" bestFit="1" customWidth="1"/>
    <col min="4299" max="4521" width="9.140625" style="70"/>
    <col min="4522" max="4522" width="6.85546875" style="70" customWidth="1"/>
    <col min="4523" max="4523" width="55.28515625" style="70" customWidth="1"/>
    <col min="4524" max="4524" width="5" style="70" customWidth="1"/>
    <col min="4525" max="4525" width="15.140625" style="70" bestFit="1" customWidth="1"/>
    <col min="4526" max="4537" width="0" style="70" hidden="1" customWidth="1"/>
    <col min="4538" max="4538" width="7" style="70" customWidth="1"/>
    <col min="4539" max="4539" width="6.7109375" style="70" bestFit="1" customWidth="1"/>
    <col min="4540" max="4540" width="10.7109375" style="70" customWidth="1"/>
    <col min="4541" max="4541" width="10.42578125" style="70" customWidth="1"/>
    <col min="4542" max="4542" width="2.28515625" style="70" customWidth="1"/>
    <col min="4543" max="4543" width="11.5703125" style="70" customWidth="1"/>
    <col min="4544" max="4544" width="9.85546875" style="70" bestFit="1" customWidth="1"/>
    <col min="4545" max="4545" width="5.28515625" style="70" customWidth="1"/>
    <col min="4546" max="4546" width="4" style="70" bestFit="1" customWidth="1"/>
    <col min="4547" max="4547" width="6.7109375" style="70" bestFit="1" customWidth="1"/>
    <col min="4548" max="4548" width="9.28515625" style="70" bestFit="1" customWidth="1"/>
    <col min="4549" max="4549" width="5.28515625" style="70" customWidth="1"/>
    <col min="4550" max="4550" width="4" style="70" bestFit="1" customWidth="1"/>
    <col min="4551" max="4551" width="6.7109375" style="70" bestFit="1" customWidth="1"/>
    <col min="4552" max="4552" width="9.28515625" style="70" bestFit="1" customWidth="1"/>
    <col min="4553" max="4553" width="17.28515625" style="70" bestFit="1" customWidth="1"/>
    <col min="4554" max="4554" width="16.5703125" style="70" bestFit="1" customWidth="1"/>
    <col min="4555" max="4777" width="9.140625" style="70"/>
    <col min="4778" max="4778" width="6.85546875" style="70" customWidth="1"/>
    <col min="4779" max="4779" width="55.28515625" style="70" customWidth="1"/>
    <col min="4780" max="4780" width="5" style="70" customWidth="1"/>
    <col min="4781" max="4781" width="15.140625" style="70" bestFit="1" customWidth="1"/>
    <col min="4782" max="4793" width="0" style="70" hidden="1" customWidth="1"/>
    <col min="4794" max="4794" width="7" style="70" customWidth="1"/>
    <col min="4795" max="4795" width="6.7109375" style="70" bestFit="1" customWidth="1"/>
    <col min="4796" max="4796" width="10.7109375" style="70" customWidth="1"/>
    <col min="4797" max="4797" width="10.42578125" style="70" customWidth="1"/>
    <col min="4798" max="4798" width="2.28515625" style="70" customWidth="1"/>
    <col min="4799" max="4799" width="11.5703125" style="70" customWidth="1"/>
    <col min="4800" max="4800" width="9.85546875" style="70" bestFit="1" customWidth="1"/>
    <col min="4801" max="4801" width="5.28515625" style="70" customWidth="1"/>
    <col min="4802" max="4802" width="4" style="70" bestFit="1" customWidth="1"/>
    <col min="4803" max="4803" width="6.7109375" style="70" bestFit="1" customWidth="1"/>
    <col min="4804" max="4804" width="9.28515625" style="70" bestFit="1" customWidth="1"/>
    <col min="4805" max="4805" width="5.28515625" style="70" customWidth="1"/>
    <col min="4806" max="4806" width="4" style="70" bestFit="1" customWidth="1"/>
    <col min="4807" max="4807" width="6.7109375" style="70" bestFit="1" customWidth="1"/>
    <col min="4808" max="4808" width="9.28515625" style="70" bestFit="1" customWidth="1"/>
    <col min="4809" max="4809" width="17.28515625" style="70" bestFit="1" customWidth="1"/>
    <col min="4810" max="4810" width="16.5703125" style="70" bestFit="1" customWidth="1"/>
    <col min="4811" max="5033" width="9.140625" style="70"/>
    <col min="5034" max="5034" width="6.85546875" style="70" customWidth="1"/>
    <col min="5035" max="5035" width="55.28515625" style="70" customWidth="1"/>
    <col min="5036" max="5036" width="5" style="70" customWidth="1"/>
    <col min="5037" max="5037" width="15.140625" style="70" bestFit="1" customWidth="1"/>
    <col min="5038" max="5049" width="0" style="70" hidden="1" customWidth="1"/>
    <col min="5050" max="5050" width="7" style="70" customWidth="1"/>
    <col min="5051" max="5051" width="6.7109375" style="70" bestFit="1" customWidth="1"/>
    <col min="5052" max="5052" width="10.7109375" style="70" customWidth="1"/>
    <col min="5053" max="5053" width="10.42578125" style="70" customWidth="1"/>
    <col min="5054" max="5054" width="2.28515625" style="70" customWidth="1"/>
    <col min="5055" max="5055" width="11.5703125" style="70" customWidth="1"/>
    <col min="5056" max="5056" width="9.85546875" style="70" bestFit="1" customWidth="1"/>
    <col min="5057" max="5057" width="5.28515625" style="70" customWidth="1"/>
    <col min="5058" max="5058" width="4" style="70" bestFit="1" customWidth="1"/>
    <col min="5059" max="5059" width="6.7109375" style="70" bestFit="1" customWidth="1"/>
    <col min="5060" max="5060" width="9.28515625" style="70" bestFit="1" customWidth="1"/>
    <col min="5061" max="5061" width="5.28515625" style="70" customWidth="1"/>
    <col min="5062" max="5062" width="4" style="70" bestFit="1" customWidth="1"/>
    <col min="5063" max="5063" width="6.7109375" style="70" bestFit="1" customWidth="1"/>
    <col min="5064" max="5064" width="9.28515625" style="70" bestFit="1" customWidth="1"/>
    <col min="5065" max="5065" width="17.28515625" style="70" bestFit="1" customWidth="1"/>
    <col min="5066" max="5066" width="16.5703125" style="70" bestFit="1" customWidth="1"/>
    <col min="5067" max="5289" width="9.140625" style="70"/>
    <col min="5290" max="5290" width="6.85546875" style="70" customWidth="1"/>
    <col min="5291" max="5291" width="55.28515625" style="70" customWidth="1"/>
    <col min="5292" max="5292" width="5" style="70" customWidth="1"/>
    <col min="5293" max="5293" width="15.140625" style="70" bestFit="1" customWidth="1"/>
    <col min="5294" max="5305" width="0" style="70" hidden="1" customWidth="1"/>
    <col min="5306" max="5306" width="7" style="70" customWidth="1"/>
    <col min="5307" max="5307" width="6.7109375" style="70" bestFit="1" customWidth="1"/>
    <col min="5308" max="5308" width="10.7109375" style="70" customWidth="1"/>
    <col min="5309" max="5309" width="10.42578125" style="70" customWidth="1"/>
    <col min="5310" max="5310" width="2.28515625" style="70" customWidth="1"/>
    <col min="5311" max="5311" width="11.5703125" style="70" customWidth="1"/>
    <col min="5312" max="5312" width="9.85546875" style="70" bestFit="1" customWidth="1"/>
    <col min="5313" max="5313" width="5.28515625" style="70" customWidth="1"/>
    <col min="5314" max="5314" width="4" style="70" bestFit="1" customWidth="1"/>
    <col min="5315" max="5315" width="6.7109375" style="70" bestFit="1" customWidth="1"/>
    <col min="5316" max="5316" width="9.28515625" style="70" bestFit="1" customWidth="1"/>
    <col min="5317" max="5317" width="5.28515625" style="70" customWidth="1"/>
    <col min="5318" max="5318" width="4" style="70" bestFit="1" customWidth="1"/>
    <col min="5319" max="5319" width="6.7109375" style="70" bestFit="1" customWidth="1"/>
    <col min="5320" max="5320" width="9.28515625" style="70" bestFit="1" customWidth="1"/>
    <col min="5321" max="5321" width="17.28515625" style="70" bestFit="1" customWidth="1"/>
    <col min="5322" max="5322" width="16.5703125" style="70" bestFit="1" customWidth="1"/>
    <col min="5323" max="5545" width="9.140625" style="70"/>
    <col min="5546" max="5546" width="6.85546875" style="70" customWidth="1"/>
    <col min="5547" max="5547" width="55.28515625" style="70" customWidth="1"/>
    <col min="5548" max="5548" width="5" style="70" customWidth="1"/>
    <col min="5549" max="5549" width="15.140625" style="70" bestFit="1" customWidth="1"/>
    <col min="5550" max="5561" width="0" style="70" hidden="1" customWidth="1"/>
    <col min="5562" max="5562" width="7" style="70" customWidth="1"/>
    <col min="5563" max="5563" width="6.7109375" style="70" bestFit="1" customWidth="1"/>
    <col min="5564" max="5564" width="10.7109375" style="70" customWidth="1"/>
    <col min="5565" max="5565" width="10.42578125" style="70" customWidth="1"/>
    <col min="5566" max="5566" width="2.28515625" style="70" customWidth="1"/>
    <col min="5567" max="5567" width="11.5703125" style="70" customWidth="1"/>
    <col min="5568" max="5568" width="9.85546875" style="70" bestFit="1" customWidth="1"/>
    <col min="5569" max="5569" width="5.28515625" style="70" customWidth="1"/>
    <col min="5570" max="5570" width="4" style="70" bestFit="1" customWidth="1"/>
    <col min="5571" max="5571" width="6.7109375" style="70" bestFit="1" customWidth="1"/>
    <col min="5572" max="5572" width="9.28515625" style="70" bestFit="1" customWidth="1"/>
    <col min="5573" max="5573" width="5.28515625" style="70" customWidth="1"/>
    <col min="5574" max="5574" width="4" style="70" bestFit="1" customWidth="1"/>
    <col min="5575" max="5575" width="6.7109375" style="70" bestFit="1" customWidth="1"/>
    <col min="5576" max="5576" width="9.28515625" style="70" bestFit="1" customWidth="1"/>
    <col min="5577" max="5577" width="17.28515625" style="70" bestFit="1" customWidth="1"/>
    <col min="5578" max="5578" width="16.5703125" style="70" bestFit="1" customWidth="1"/>
    <col min="5579" max="5801" width="9.140625" style="70"/>
    <col min="5802" max="5802" width="6.85546875" style="70" customWidth="1"/>
    <col min="5803" max="5803" width="55.28515625" style="70" customWidth="1"/>
    <col min="5804" max="5804" width="5" style="70" customWidth="1"/>
    <col min="5805" max="5805" width="15.140625" style="70" bestFit="1" customWidth="1"/>
    <col min="5806" max="5817" width="0" style="70" hidden="1" customWidth="1"/>
    <col min="5818" max="5818" width="7" style="70" customWidth="1"/>
    <col min="5819" max="5819" width="6.7109375" style="70" bestFit="1" customWidth="1"/>
    <col min="5820" max="5820" width="10.7109375" style="70" customWidth="1"/>
    <col min="5821" max="5821" width="10.42578125" style="70" customWidth="1"/>
    <col min="5822" max="5822" width="2.28515625" style="70" customWidth="1"/>
    <col min="5823" max="5823" width="11.5703125" style="70" customWidth="1"/>
    <col min="5824" max="5824" width="9.85546875" style="70" bestFit="1" customWidth="1"/>
    <col min="5825" max="5825" width="5.28515625" style="70" customWidth="1"/>
    <col min="5826" max="5826" width="4" style="70" bestFit="1" customWidth="1"/>
    <col min="5827" max="5827" width="6.7109375" style="70" bestFit="1" customWidth="1"/>
    <col min="5828" max="5828" width="9.28515625" style="70" bestFit="1" customWidth="1"/>
    <col min="5829" max="5829" width="5.28515625" style="70" customWidth="1"/>
    <col min="5830" max="5830" width="4" style="70" bestFit="1" customWidth="1"/>
    <col min="5831" max="5831" width="6.7109375" style="70" bestFit="1" customWidth="1"/>
    <col min="5832" max="5832" width="9.28515625" style="70" bestFit="1" customWidth="1"/>
    <col min="5833" max="5833" width="17.28515625" style="70" bestFit="1" customWidth="1"/>
    <col min="5834" max="5834" width="16.5703125" style="70" bestFit="1" customWidth="1"/>
    <col min="5835" max="6057" width="9.140625" style="70"/>
    <col min="6058" max="6058" width="6.85546875" style="70" customWidth="1"/>
    <col min="6059" max="6059" width="55.28515625" style="70" customWidth="1"/>
    <col min="6060" max="6060" width="5" style="70" customWidth="1"/>
    <col min="6061" max="6061" width="15.140625" style="70" bestFit="1" customWidth="1"/>
    <col min="6062" max="6073" width="0" style="70" hidden="1" customWidth="1"/>
    <col min="6074" max="6074" width="7" style="70" customWidth="1"/>
    <col min="6075" max="6075" width="6.7109375" style="70" bestFit="1" customWidth="1"/>
    <col min="6076" max="6076" width="10.7109375" style="70" customWidth="1"/>
    <col min="6077" max="6077" width="10.42578125" style="70" customWidth="1"/>
    <col min="6078" max="6078" width="2.28515625" style="70" customWidth="1"/>
    <col min="6079" max="6079" width="11.5703125" style="70" customWidth="1"/>
    <col min="6080" max="6080" width="9.85546875" style="70" bestFit="1" customWidth="1"/>
    <col min="6081" max="6081" width="5.28515625" style="70" customWidth="1"/>
    <col min="6082" max="6082" width="4" style="70" bestFit="1" customWidth="1"/>
    <col min="6083" max="6083" width="6.7109375" style="70" bestFit="1" customWidth="1"/>
    <col min="6084" max="6084" width="9.28515625" style="70" bestFit="1" customWidth="1"/>
    <col min="6085" max="6085" width="5.28515625" style="70" customWidth="1"/>
    <col min="6086" max="6086" width="4" style="70" bestFit="1" customWidth="1"/>
    <col min="6087" max="6087" width="6.7109375" style="70" bestFit="1" customWidth="1"/>
    <col min="6088" max="6088" width="9.28515625" style="70" bestFit="1" customWidth="1"/>
    <col min="6089" max="6089" width="17.28515625" style="70" bestFit="1" customWidth="1"/>
    <col min="6090" max="6090" width="16.5703125" style="70" bestFit="1" customWidth="1"/>
    <col min="6091" max="6313" width="9.140625" style="70"/>
    <col min="6314" max="6314" width="6.85546875" style="70" customWidth="1"/>
    <col min="6315" max="6315" width="55.28515625" style="70" customWidth="1"/>
    <col min="6316" max="6316" width="5" style="70" customWidth="1"/>
    <col min="6317" max="6317" width="15.140625" style="70" bestFit="1" customWidth="1"/>
    <col min="6318" max="6329" width="0" style="70" hidden="1" customWidth="1"/>
    <col min="6330" max="6330" width="7" style="70" customWidth="1"/>
    <col min="6331" max="6331" width="6.7109375" style="70" bestFit="1" customWidth="1"/>
    <col min="6332" max="6332" width="10.7109375" style="70" customWidth="1"/>
    <col min="6333" max="6333" width="10.42578125" style="70" customWidth="1"/>
    <col min="6334" max="6334" width="2.28515625" style="70" customWidth="1"/>
    <col min="6335" max="6335" width="11.5703125" style="70" customWidth="1"/>
    <col min="6336" max="6336" width="9.85546875" style="70" bestFit="1" customWidth="1"/>
    <col min="6337" max="6337" width="5.28515625" style="70" customWidth="1"/>
    <col min="6338" max="6338" width="4" style="70" bestFit="1" customWidth="1"/>
    <col min="6339" max="6339" width="6.7109375" style="70" bestFit="1" customWidth="1"/>
    <col min="6340" max="6340" width="9.28515625" style="70" bestFit="1" customWidth="1"/>
    <col min="6341" max="6341" width="5.28515625" style="70" customWidth="1"/>
    <col min="6342" max="6342" width="4" style="70" bestFit="1" customWidth="1"/>
    <col min="6343" max="6343" width="6.7109375" style="70" bestFit="1" customWidth="1"/>
    <col min="6344" max="6344" width="9.28515625" style="70" bestFit="1" customWidth="1"/>
    <col min="6345" max="6345" width="17.28515625" style="70" bestFit="1" customWidth="1"/>
    <col min="6346" max="6346" width="16.5703125" style="70" bestFit="1" customWidth="1"/>
    <col min="6347" max="6569" width="9.140625" style="70"/>
    <col min="6570" max="6570" width="6.85546875" style="70" customWidth="1"/>
    <col min="6571" max="6571" width="55.28515625" style="70" customWidth="1"/>
    <col min="6572" max="6572" width="5" style="70" customWidth="1"/>
    <col min="6573" max="6573" width="15.140625" style="70" bestFit="1" customWidth="1"/>
    <col min="6574" max="6585" width="0" style="70" hidden="1" customWidth="1"/>
    <col min="6586" max="6586" width="7" style="70" customWidth="1"/>
    <col min="6587" max="6587" width="6.7109375" style="70" bestFit="1" customWidth="1"/>
    <col min="6588" max="6588" width="10.7109375" style="70" customWidth="1"/>
    <col min="6589" max="6589" width="10.42578125" style="70" customWidth="1"/>
    <col min="6590" max="6590" width="2.28515625" style="70" customWidth="1"/>
    <col min="6591" max="6591" width="11.5703125" style="70" customWidth="1"/>
    <col min="6592" max="6592" width="9.85546875" style="70" bestFit="1" customWidth="1"/>
    <col min="6593" max="6593" width="5.28515625" style="70" customWidth="1"/>
    <col min="6594" max="6594" width="4" style="70" bestFit="1" customWidth="1"/>
    <col min="6595" max="6595" width="6.7109375" style="70" bestFit="1" customWidth="1"/>
    <col min="6596" max="6596" width="9.28515625" style="70" bestFit="1" customWidth="1"/>
    <col min="6597" max="6597" width="5.28515625" style="70" customWidth="1"/>
    <col min="6598" max="6598" width="4" style="70" bestFit="1" customWidth="1"/>
    <col min="6599" max="6599" width="6.7109375" style="70" bestFit="1" customWidth="1"/>
    <col min="6600" max="6600" width="9.28515625" style="70" bestFit="1" customWidth="1"/>
    <col min="6601" max="6601" width="17.28515625" style="70" bestFit="1" customWidth="1"/>
    <col min="6602" max="6602" width="16.5703125" style="70" bestFit="1" customWidth="1"/>
    <col min="6603" max="6825" width="9.140625" style="70"/>
    <col min="6826" max="6826" width="6.85546875" style="70" customWidth="1"/>
    <col min="6827" max="6827" width="55.28515625" style="70" customWidth="1"/>
    <col min="6828" max="6828" width="5" style="70" customWidth="1"/>
    <col min="6829" max="6829" width="15.140625" style="70" bestFit="1" customWidth="1"/>
    <col min="6830" max="6841" width="0" style="70" hidden="1" customWidth="1"/>
    <col min="6842" max="6842" width="7" style="70" customWidth="1"/>
    <col min="6843" max="6843" width="6.7109375" style="70" bestFit="1" customWidth="1"/>
    <col min="6844" max="6844" width="10.7109375" style="70" customWidth="1"/>
    <col min="6845" max="6845" width="10.42578125" style="70" customWidth="1"/>
    <col min="6846" max="6846" width="2.28515625" style="70" customWidth="1"/>
    <col min="6847" max="6847" width="11.5703125" style="70" customWidth="1"/>
    <col min="6848" max="6848" width="9.85546875" style="70" bestFit="1" customWidth="1"/>
    <col min="6849" max="6849" width="5.28515625" style="70" customWidth="1"/>
    <col min="6850" max="6850" width="4" style="70" bestFit="1" customWidth="1"/>
    <col min="6851" max="6851" width="6.7109375" style="70" bestFit="1" customWidth="1"/>
    <col min="6852" max="6852" width="9.28515625" style="70" bestFit="1" customWidth="1"/>
    <col min="6853" max="6853" width="5.28515625" style="70" customWidth="1"/>
    <col min="6854" max="6854" width="4" style="70" bestFit="1" customWidth="1"/>
    <col min="6855" max="6855" width="6.7109375" style="70" bestFit="1" customWidth="1"/>
    <col min="6856" max="6856" width="9.28515625" style="70" bestFit="1" customWidth="1"/>
    <col min="6857" max="6857" width="17.28515625" style="70" bestFit="1" customWidth="1"/>
    <col min="6858" max="6858" width="16.5703125" style="70" bestFit="1" customWidth="1"/>
    <col min="6859" max="7081" width="9.140625" style="70"/>
    <col min="7082" max="7082" width="6.85546875" style="70" customWidth="1"/>
    <col min="7083" max="7083" width="55.28515625" style="70" customWidth="1"/>
    <col min="7084" max="7084" width="5" style="70" customWidth="1"/>
    <col min="7085" max="7085" width="15.140625" style="70" bestFit="1" customWidth="1"/>
    <col min="7086" max="7097" width="0" style="70" hidden="1" customWidth="1"/>
    <col min="7098" max="7098" width="7" style="70" customWidth="1"/>
    <col min="7099" max="7099" width="6.7109375" style="70" bestFit="1" customWidth="1"/>
    <col min="7100" max="7100" width="10.7109375" style="70" customWidth="1"/>
    <col min="7101" max="7101" width="10.42578125" style="70" customWidth="1"/>
    <col min="7102" max="7102" width="2.28515625" style="70" customWidth="1"/>
    <col min="7103" max="7103" width="11.5703125" style="70" customWidth="1"/>
    <col min="7104" max="7104" width="9.85546875" style="70" bestFit="1" customWidth="1"/>
    <col min="7105" max="7105" width="5.28515625" style="70" customWidth="1"/>
    <col min="7106" max="7106" width="4" style="70" bestFit="1" customWidth="1"/>
    <col min="7107" max="7107" width="6.7109375" style="70" bestFit="1" customWidth="1"/>
    <col min="7108" max="7108" width="9.28515625" style="70" bestFit="1" customWidth="1"/>
    <col min="7109" max="7109" width="5.28515625" style="70" customWidth="1"/>
    <col min="7110" max="7110" width="4" style="70" bestFit="1" customWidth="1"/>
    <col min="7111" max="7111" width="6.7109375" style="70" bestFit="1" customWidth="1"/>
    <col min="7112" max="7112" width="9.28515625" style="70" bestFit="1" customWidth="1"/>
    <col min="7113" max="7113" width="17.28515625" style="70" bestFit="1" customWidth="1"/>
    <col min="7114" max="7114" width="16.5703125" style="70" bestFit="1" customWidth="1"/>
    <col min="7115" max="7337" width="9.140625" style="70"/>
    <col min="7338" max="7338" width="6.85546875" style="70" customWidth="1"/>
    <col min="7339" max="7339" width="55.28515625" style="70" customWidth="1"/>
    <col min="7340" max="7340" width="5" style="70" customWidth="1"/>
    <col min="7341" max="7341" width="15.140625" style="70" bestFit="1" customWidth="1"/>
    <col min="7342" max="7353" width="0" style="70" hidden="1" customWidth="1"/>
    <col min="7354" max="7354" width="7" style="70" customWidth="1"/>
    <col min="7355" max="7355" width="6.7109375" style="70" bestFit="1" customWidth="1"/>
    <col min="7356" max="7356" width="10.7109375" style="70" customWidth="1"/>
    <col min="7357" max="7357" width="10.42578125" style="70" customWidth="1"/>
    <col min="7358" max="7358" width="2.28515625" style="70" customWidth="1"/>
    <col min="7359" max="7359" width="11.5703125" style="70" customWidth="1"/>
    <col min="7360" max="7360" width="9.85546875" style="70" bestFit="1" customWidth="1"/>
    <col min="7361" max="7361" width="5.28515625" style="70" customWidth="1"/>
    <col min="7362" max="7362" width="4" style="70" bestFit="1" customWidth="1"/>
    <col min="7363" max="7363" width="6.7109375" style="70" bestFit="1" customWidth="1"/>
    <col min="7364" max="7364" width="9.28515625" style="70" bestFit="1" customWidth="1"/>
    <col min="7365" max="7365" width="5.28515625" style="70" customWidth="1"/>
    <col min="7366" max="7366" width="4" style="70" bestFit="1" customWidth="1"/>
    <col min="7367" max="7367" width="6.7109375" style="70" bestFit="1" customWidth="1"/>
    <col min="7368" max="7368" width="9.28515625" style="70" bestFit="1" customWidth="1"/>
    <col min="7369" max="7369" width="17.28515625" style="70" bestFit="1" customWidth="1"/>
    <col min="7370" max="7370" width="16.5703125" style="70" bestFit="1" customWidth="1"/>
    <col min="7371" max="7593" width="9.140625" style="70"/>
    <col min="7594" max="7594" width="6.85546875" style="70" customWidth="1"/>
    <col min="7595" max="7595" width="55.28515625" style="70" customWidth="1"/>
    <col min="7596" max="7596" width="5" style="70" customWidth="1"/>
    <col min="7597" max="7597" width="15.140625" style="70" bestFit="1" customWidth="1"/>
    <col min="7598" max="7609" width="0" style="70" hidden="1" customWidth="1"/>
    <col min="7610" max="7610" width="7" style="70" customWidth="1"/>
    <col min="7611" max="7611" width="6.7109375" style="70" bestFit="1" customWidth="1"/>
    <col min="7612" max="7612" width="10.7109375" style="70" customWidth="1"/>
    <col min="7613" max="7613" width="10.42578125" style="70" customWidth="1"/>
    <col min="7614" max="7614" width="2.28515625" style="70" customWidth="1"/>
    <col min="7615" max="7615" width="11.5703125" style="70" customWidth="1"/>
    <col min="7616" max="7616" width="9.85546875" style="70" bestFit="1" customWidth="1"/>
    <col min="7617" max="7617" width="5.28515625" style="70" customWidth="1"/>
    <col min="7618" max="7618" width="4" style="70" bestFit="1" customWidth="1"/>
    <col min="7619" max="7619" width="6.7109375" style="70" bestFit="1" customWidth="1"/>
    <col min="7620" max="7620" width="9.28515625" style="70" bestFit="1" customWidth="1"/>
    <col min="7621" max="7621" width="5.28515625" style="70" customWidth="1"/>
    <col min="7622" max="7622" width="4" style="70" bestFit="1" customWidth="1"/>
    <col min="7623" max="7623" width="6.7109375" style="70" bestFit="1" customWidth="1"/>
    <col min="7624" max="7624" width="9.28515625" style="70" bestFit="1" customWidth="1"/>
    <col min="7625" max="7625" width="17.28515625" style="70" bestFit="1" customWidth="1"/>
    <col min="7626" max="7626" width="16.5703125" style="70" bestFit="1" customWidth="1"/>
    <col min="7627" max="7849" width="9.140625" style="70"/>
    <col min="7850" max="7850" width="6.85546875" style="70" customWidth="1"/>
    <col min="7851" max="7851" width="55.28515625" style="70" customWidth="1"/>
    <col min="7852" max="7852" width="5" style="70" customWidth="1"/>
    <col min="7853" max="7853" width="15.140625" style="70" bestFit="1" customWidth="1"/>
    <col min="7854" max="7865" width="0" style="70" hidden="1" customWidth="1"/>
    <col min="7866" max="7866" width="7" style="70" customWidth="1"/>
    <col min="7867" max="7867" width="6.7109375" style="70" bestFit="1" customWidth="1"/>
    <col min="7868" max="7868" width="10.7109375" style="70" customWidth="1"/>
    <col min="7869" max="7869" width="10.42578125" style="70" customWidth="1"/>
    <col min="7870" max="7870" width="2.28515625" style="70" customWidth="1"/>
    <col min="7871" max="7871" width="11.5703125" style="70" customWidth="1"/>
    <col min="7872" max="7872" width="9.85546875" style="70" bestFit="1" customWidth="1"/>
    <col min="7873" max="7873" width="5.28515625" style="70" customWidth="1"/>
    <col min="7874" max="7874" width="4" style="70" bestFit="1" customWidth="1"/>
    <col min="7875" max="7875" width="6.7109375" style="70" bestFit="1" customWidth="1"/>
    <col min="7876" max="7876" width="9.28515625" style="70" bestFit="1" customWidth="1"/>
    <col min="7877" max="7877" width="5.28515625" style="70" customWidth="1"/>
    <col min="7878" max="7878" width="4" style="70" bestFit="1" customWidth="1"/>
    <col min="7879" max="7879" width="6.7109375" style="70" bestFit="1" customWidth="1"/>
    <col min="7880" max="7880" width="9.28515625" style="70" bestFit="1" customWidth="1"/>
    <col min="7881" max="7881" width="17.28515625" style="70" bestFit="1" customWidth="1"/>
    <col min="7882" max="7882" width="16.5703125" style="70" bestFit="1" customWidth="1"/>
    <col min="7883" max="8105" width="9.140625" style="70"/>
    <col min="8106" max="8106" width="6.85546875" style="70" customWidth="1"/>
    <col min="8107" max="8107" width="55.28515625" style="70" customWidth="1"/>
    <col min="8108" max="8108" width="5" style="70" customWidth="1"/>
    <col min="8109" max="8109" width="15.140625" style="70" bestFit="1" customWidth="1"/>
    <col min="8110" max="8121" width="0" style="70" hidden="1" customWidth="1"/>
    <col min="8122" max="8122" width="7" style="70" customWidth="1"/>
    <col min="8123" max="8123" width="6.7109375" style="70" bestFit="1" customWidth="1"/>
    <col min="8124" max="8124" width="10.7109375" style="70" customWidth="1"/>
    <col min="8125" max="8125" width="10.42578125" style="70" customWidth="1"/>
    <col min="8126" max="8126" width="2.28515625" style="70" customWidth="1"/>
    <col min="8127" max="8127" width="11.5703125" style="70" customWidth="1"/>
    <col min="8128" max="8128" width="9.85546875" style="70" bestFit="1" customWidth="1"/>
    <col min="8129" max="8129" width="5.28515625" style="70" customWidth="1"/>
    <col min="8130" max="8130" width="4" style="70" bestFit="1" customWidth="1"/>
    <col min="8131" max="8131" width="6.7109375" style="70" bestFit="1" customWidth="1"/>
    <col min="8132" max="8132" width="9.28515625" style="70" bestFit="1" customWidth="1"/>
    <col min="8133" max="8133" width="5.28515625" style="70" customWidth="1"/>
    <col min="8134" max="8134" width="4" style="70" bestFit="1" customWidth="1"/>
    <col min="8135" max="8135" width="6.7109375" style="70" bestFit="1" customWidth="1"/>
    <col min="8136" max="8136" width="9.28515625" style="70" bestFit="1" customWidth="1"/>
    <col min="8137" max="8137" width="17.28515625" style="70" bestFit="1" customWidth="1"/>
    <col min="8138" max="8138" width="16.5703125" style="70" bestFit="1" customWidth="1"/>
    <col min="8139" max="8361" width="9.140625" style="70"/>
    <col min="8362" max="8362" width="6.85546875" style="70" customWidth="1"/>
    <col min="8363" max="8363" width="55.28515625" style="70" customWidth="1"/>
    <col min="8364" max="8364" width="5" style="70" customWidth="1"/>
    <col min="8365" max="8365" width="15.140625" style="70" bestFit="1" customWidth="1"/>
    <col min="8366" max="8377" width="0" style="70" hidden="1" customWidth="1"/>
    <col min="8378" max="8378" width="7" style="70" customWidth="1"/>
    <col min="8379" max="8379" width="6.7109375" style="70" bestFit="1" customWidth="1"/>
    <col min="8380" max="8380" width="10.7109375" style="70" customWidth="1"/>
    <col min="8381" max="8381" width="10.42578125" style="70" customWidth="1"/>
    <col min="8382" max="8382" width="2.28515625" style="70" customWidth="1"/>
    <col min="8383" max="8383" width="11.5703125" style="70" customWidth="1"/>
    <col min="8384" max="8384" width="9.85546875" style="70" bestFit="1" customWidth="1"/>
    <col min="8385" max="8385" width="5.28515625" style="70" customWidth="1"/>
    <col min="8386" max="8386" width="4" style="70" bestFit="1" customWidth="1"/>
    <col min="8387" max="8387" width="6.7109375" style="70" bestFit="1" customWidth="1"/>
    <col min="8388" max="8388" width="9.28515625" style="70" bestFit="1" customWidth="1"/>
    <col min="8389" max="8389" width="5.28515625" style="70" customWidth="1"/>
    <col min="8390" max="8390" width="4" style="70" bestFit="1" customWidth="1"/>
    <col min="8391" max="8391" width="6.7109375" style="70" bestFit="1" customWidth="1"/>
    <col min="8392" max="8392" width="9.28515625" style="70" bestFit="1" customWidth="1"/>
    <col min="8393" max="8393" width="17.28515625" style="70" bestFit="1" customWidth="1"/>
    <col min="8394" max="8394" width="16.5703125" style="70" bestFit="1" customWidth="1"/>
    <col min="8395" max="8617" width="9.140625" style="70"/>
    <col min="8618" max="8618" width="6.85546875" style="70" customWidth="1"/>
    <col min="8619" max="8619" width="55.28515625" style="70" customWidth="1"/>
    <col min="8620" max="8620" width="5" style="70" customWidth="1"/>
    <col min="8621" max="8621" width="15.140625" style="70" bestFit="1" customWidth="1"/>
    <col min="8622" max="8633" width="0" style="70" hidden="1" customWidth="1"/>
    <col min="8634" max="8634" width="7" style="70" customWidth="1"/>
    <col min="8635" max="8635" width="6.7109375" style="70" bestFit="1" customWidth="1"/>
    <col min="8636" max="8636" width="10.7109375" style="70" customWidth="1"/>
    <col min="8637" max="8637" width="10.42578125" style="70" customWidth="1"/>
    <col min="8638" max="8638" width="2.28515625" style="70" customWidth="1"/>
    <col min="8639" max="8639" width="11.5703125" style="70" customWidth="1"/>
    <col min="8640" max="8640" width="9.85546875" style="70" bestFit="1" customWidth="1"/>
    <col min="8641" max="8641" width="5.28515625" style="70" customWidth="1"/>
    <col min="8642" max="8642" width="4" style="70" bestFit="1" customWidth="1"/>
    <col min="8643" max="8643" width="6.7109375" style="70" bestFit="1" customWidth="1"/>
    <col min="8644" max="8644" width="9.28515625" style="70" bestFit="1" customWidth="1"/>
    <col min="8645" max="8645" width="5.28515625" style="70" customWidth="1"/>
    <col min="8646" max="8646" width="4" style="70" bestFit="1" customWidth="1"/>
    <col min="8647" max="8647" width="6.7109375" style="70" bestFit="1" customWidth="1"/>
    <col min="8648" max="8648" width="9.28515625" style="70" bestFit="1" customWidth="1"/>
    <col min="8649" max="8649" width="17.28515625" style="70" bestFit="1" customWidth="1"/>
    <col min="8650" max="8650" width="16.5703125" style="70" bestFit="1" customWidth="1"/>
    <col min="8651" max="8873" width="9.140625" style="70"/>
    <col min="8874" max="8874" width="6.85546875" style="70" customWidth="1"/>
    <col min="8875" max="8875" width="55.28515625" style="70" customWidth="1"/>
    <col min="8876" max="8876" width="5" style="70" customWidth="1"/>
    <col min="8877" max="8877" width="15.140625" style="70" bestFit="1" customWidth="1"/>
    <col min="8878" max="8889" width="0" style="70" hidden="1" customWidth="1"/>
    <col min="8890" max="8890" width="7" style="70" customWidth="1"/>
    <col min="8891" max="8891" width="6.7109375" style="70" bestFit="1" customWidth="1"/>
    <col min="8892" max="8892" width="10.7109375" style="70" customWidth="1"/>
    <col min="8893" max="8893" width="10.42578125" style="70" customWidth="1"/>
    <col min="8894" max="8894" width="2.28515625" style="70" customWidth="1"/>
    <col min="8895" max="8895" width="11.5703125" style="70" customWidth="1"/>
    <col min="8896" max="8896" width="9.85546875" style="70" bestFit="1" customWidth="1"/>
    <col min="8897" max="8897" width="5.28515625" style="70" customWidth="1"/>
    <col min="8898" max="8898" width="4" style="70" bestFit="1" customWidth="1"/>
    <col min="8899" max="8899" width="6.7109375" style="70" bestFit="1" customWidth="1"/>
    <col min="8900" max="8900" width="9.28515625" style="70" bestFit="1" customWidth="1"/>
    <col min="8901" max="8901" width="5.28515625" style="70" customWidth="1"/>
    <col min="8902" max="8902" width="4" style="70" bestFit="1" customWidth="1"/>
    <col min="8903" max="8903" width="6.7109375" style="70" bestFit="1" customWidth="1"/>
    <col min="8904" max="8904" width="9.28515625" style="70" bestFit="1" customWidth="1"/>
    <col min="8905" max="8905" width="17.28515625" style="70" bestFit="1" customWidth="1"/>
    <col min="8906" max="8906" width="16.5703125" style="70" bestFit="1" customWidth="1"/>
    <col min="8907" max="9129" width="9.140625" style="70"/>
    <col min="9130" max="9130" width="6.85546875" style="70" customWidth="1"/>
    <col min="9131" max="9131" width="55.28515625" style="70" customWidth="1"/>
    <col min="9132" max="9132" width="5" style="70" customWidth="1"/>
    <col min="9133" max="9133" width="15.140625" style="70" bestFit="1" customWidth="1"/>
    <col min="9134" max="9145" width="0" style="70" hidden="1" customWidth="1"/>
    <col min="9146" max="9146" width="7" style="70" customWidth="1"/>
    <col min="9147" max="9147" width="6.7109375" style="70" bestFit="1" customWidth="1"/>
    <col min="9148" max="9148" width="10.7109375" style="70" customWidth="1"/>
    <col min="9149" max="9149" width="10.42578125" style="70" customWidth="1"/>
    <col min="9150" max="9150" width="2.28515625" style="70" customWidth="1"/>
    <col min="9151" max="9151" width="11.5703125" style="70" customWidth="1"/>
    <col min="9152" max="9152" width="9.85546875" style="70" bestFit="1" customWidth="1"/>
    <col min="9153" max="9153" width="5.28515625" style="70" customWidth="1"/>
    <col min="9154" max="9154" width="4" style="70" bestFit="1" customWidth="1"/>
    <col min="9155" max="9155" width="6.7109375" style="70" bestFit="1" customWidth="1"/>
    <col min="9156" max="9156" width="9.28515625" style="70" bestFit="1" customWidth="1"/>
    <col min="9157" max="9157" width="5.28515625" style="70" customWidth="1"/>
    <col min="9158" max="9158" width="4" style="70" bestFit="1" customWidth="1"/>
    <col min="9159" max="9159" width="6.7109375" style="70" bestFit="1" customWidth="1"/>
    <col min="9160" max="9160" width="9.28515625" style="70" bestFit="1" customWidth="1"/>
    <col min="9161" max="9161" width="17.28515625" style="70" bestFit="1" customWidth="1"/>
    <col min="9162" max="9162" width="16.5703125" style="70" bestFit="1" customWidth="1"/>
    <col min="9163" max="9385" width="9.140625" style="70"/>
    <col min="9386" max="9386" width="6.85546875" style="70" customWidth="1"/>
    <col min="9387" max="9387" width="55.28515625" style="70" customWidth="1"/>
    <col min="9388" max="9388" width="5" style="70" customWidth="1"/>
    <col min="9389" max="9389" width="15.140625" style="70" bestFit="1" customWidth="1"/>
    <col min="9390" max="9401" width="0" style="70" hidden="1" customWidth="1"/>
    <col min="9402" max="9402" width="7" style="70" customWidth="1"/>
    <col min="9403" max="9403" width="6.7109375" style="70" bestFit="1" customWidth="1"/>
    <col min="9404" max="9404" width="10.7109375" style="70" customWidth="1"/>
    <col min="9405" max="9405" width="10.42578125" style="70" customWidth="1"/>
    <col min="9406" max="9406" width="2.28515625" style="70" customWidth="1"/>
    <col min="9407" max="9407" width="11.5703125" style="70" customWidth="1"/>
    <col min="9408" max="9408" width="9.85546875" style="70" bestFit="1" customWidth="1"/>
    <col min="9409" max="9409" width="5.28515625" style="70" customWidth="1"/>
    <col min="9410" max="9410" width="4" style="70" bestFit="1" customWidth="1"/>
    <col min="9411" max="9411" width="6.7109375" style="70" bestFit="1" customWidth="1"/>
    <col min="9412" max="9412" width="9.28515625" style="70" bestFit="1" customWidth="1"/>
    <col min="9413" max="9413" width="5.28515625" style="70" customWidth="1"/>
    <col min="9414" max="9414" width="4" style="70" bestFit="1" customWidth="1"/>
    <col min="9415" max="9415" width="6.7109375" style="70" bestFit="1" customWidth="1"/>
    <col min="9416" max="9416" width="9.28515625" style="70" bestFit="1" customWidth="1"/>
    <col min="9417" max="9417" width="17.28515625" style="70" bestFit="1" customWidth="1"/>
    <col min="9418" max="9418" width="16.5703125" style="70" bestFit="1" customWidth="1"/>
    <col min="9419" max="9641" width="9.140625" style="70"/>
    <col min="9642" max="9642" width="6.85546875" style="70" customWidth="1"/>
    <col min="9643" max="9643" width="55.28515625" style="70" customWidth="1"/>
    <col min="9644" max="9644" width="5" style="70" customWidth="1"/>
    <col min="9645" max="9645" width="15.140625" style="70" bestFit="1" customWidth="1"/>
    <col min="9646" max="9657" width="0" style="70" hidden="1" customWidth="1"/>
    <col min="9658" max="9658" width="7" style="70" customWidth="1"/>
    <col min="9659" max="9659" width="6.7109375" style="70" bestFit="1" customWidth="1"/>
    <col min="9660" max="9660" width="10.7109375" style="70" customWidth="1"/>
    <col min="9661" max="9661" width="10.42578125" style="70" customWidth="1"/>
    <col min="9662" max="9662" width="2.28515625" style="70" customWidth="1"/>
    <col min="9663" max="9663" width="11.5703125" style="70" customWidth="1"/>
    <col min="9664" max="9664" width="9.85546875" style="70" bestFit="1" customWidth="1"/>
    <col min="9665" max="9665" width="5.28515625" style="70" customWidth="1"/>
    <col min="9666" max="9666" width="4" style="70" bestFit="1" customWidth="1"/>
    <col min="9667" max="9667" width="6.7109375" style="70" bestFit="1" customWidth="1"/>
    <col min="9668" max="9668" width="9.28515625" style="70" bestFit="1" customWidth="1"/>
    <col min="9669" max="9669" width="5.28515625" style="70" customWidth="1"/>
    <col min="9670" max="9670" width="4" style="70" bestFit="1" customWidth="1"/>
    <col min="9671" max="9671" width="6.7109375" style="70" bestFit="1" customWidth="1"/>
    <col min="9672" max="9672" width="9.28515625" style="70" bestFit="1" customWidth="1"/>
    <col min="9673" max="9673" width="17.28515625" style="70" bestFit="1" customWidth="1"/>
    <col min="9674" max="9674" width="16.5703125" style="70" bestFit="1" customWidth="1"/>
    <col min="9675" max="9897" width="9.140625" style="70"/>
    <col min="9898" max="9898" width="6.85546875" style="70" customWidth="1"/>
    <col min="9899" max="9899" width="55.28515625" style="70" customWidth="1"/>
    <col min="9900" max="9900" width="5" style="70" customWidth="1"/>
    <col min="9901" max="9901" width="15.140625" style="70" bestFit="1" customWidth="1"/>
    <col min="9902" max="9913" width="0" style="70" hidden="1" customWidth="1"/>
    <col min="9914" max="9914" width="7" style="70" customWidth="1"/>
    <col min="9915" max="9915" width="6.7109375" style="70" bestFit="1" customWidth="1"/>
    <col min="9916" max="9916" width="10.7109375" style="70" customWidth="1"/>
    <col min="9917" max="9917" width="10.42578125" style="70" customWidth="1"/>
    <col min="9918" max="9918" width="2.28515625" style="70" customWidth="1"/>
    <col min="9919" max="9919" width="11.5703125" style="70" customWidth="1"/>
    <col min="9920" max="9920" width="9.85546875" style="70" bestFit="1" customWidth="1"/>
    <col min="9921" max="9921" width="5.28515625" style="70" customWidth="1"/>
    <col min="9922" max="9922" width="4" style="70" bestFit="1" customWidth="1"/>
    <col min="9923" max="9923" width="6.7109375" style="70" bestFit="1" customWidth="1"/>
    <col min="9924" max="9924" width="9.28515625" style="70" bestFit="1" customWidth="1"/>
    <col min="9925" max="9925" width="5.28515625" style="70" customWidth="1"/>
    <col min="9926" max="9926" width="4" style="70" bestFit="1" customWidth="1"/>
    <col min="9927" max="9927" width="6.7109375" style="70" bestFit="1" customWidth="1"/>
    <col min="9928" max="9928" width="9.28515625" style="70" bestFit="1" customWidth="1"/>
    <col min="9929" max="9929" width="17.28515625" style="70" bestFit="1" customWidth="1"/>
    <col min="9930" max="9930" width="16.5703125" style="70" bestFit="1" customWidth="1"/>
    <col min="9931" max="10153" width="9.140625" style="70"/>
    <col min="10154" max="10154" width="6.85546875" style="70" customWidth="1"/>
    <col min="10155" max="10155" width="55.28515625" style="70" customWidth="1"/>
    <col min="10156" max="10156" width="5" style="70" customWidth="1"/>
    <col min="10157" max="10157" width="15.140625" style="70" bestFit="1" customWidth="1"/>
    <col min="10158" max="10169" width="0" style="70" hidden="1" customWidth="1"/>
    <col min="10170" max="10170" width="7" style="70" customWidth="1"/>
    <col min="10171" max="10171" width="6.7109375" style="70" bestFit="1" customWidth="1"/>
    <col min="10172" max="10172" width="10.7109375" style="70" customWidth="1"/>
    <col min="10173" max="10173" width="10.42578125" style="70" customWidth="1"/>
    <col min="10174" max="10174" width="2.28515625" style="70" customWidth="1"/>
    <col min="10175" max="10175" width="11.5703125" style="70" customWidth="1"/>
    <col min="10176" max="10176" width="9.85546875" style="70" bestFit="1" customWidth="1"/>
    <col min="10177" max="10177" width="5.28515625" style="70" customWidth="1"/>
    <col min="10178" max="10178" width="4" style="70" bestFit="1" customWidth="1"/>
    <col min="10179" max="10179" width="6.7109375" style="70" bestFit="1" customWidth="1"/>
    <col min="10180" max="10180" width="9.28515625" style="70" bestFit="1" customWidth="1"/>
    <col min="10181" max="10181" width="5.28515625" style="70" customWidth="1"/>
    <col min="10182" max="10182" width="4" style="70" bestFit="1" customWidth="1"/>
    <col min="10183" max="10183" width="6.7109375" style="70" bestFit="1" customWidth="1"/>
    <col min="10184" max="10184" width="9.28515625" style="70" bestFit="1" customWidth="1"/>
    <col min="10185" max="10185" width="17.28515625" style="70" bestFit="1" customWidth="1"/>
    <col min="10186" max="10186" width="16.5703125" style="70" bestFit="1" customWidth="1"/>
    <col min="10187" max="10409" width="9.140625" style="70"/>
    <col min="10410" max="10410" width="6.85546875" style="70" customWidth="1"/>
    <col min="10411" max="10411" width="55.28515625" style="70" customWidth="1"/>
    <col min="10412" max="10412" width="5" style="70" customWidth="1"/>
    <col min="10413" max="10413" width="15.140625" style="70" bestFit="1" customWidth="1"/>
    <col min="10414" max="10425" width="0" style="70" hidden="1" customWidth="1"/>
    <col min="10426" max="10426" width="7" style="70" customWidth="1"/>
    <col min="10427" max="10427" width="6.7109375" style="70" bestFit="1" customWidth="1"/>
    <col min="10428" max="10428" width="10.7109375" style="70" customWidth="1"/>
    <col min="10429" max="10429" width="10.42578125" style="70" customWidth="1"/>
    <col min="10430" max="10430" width="2.28515625" style="70" customWidth="1"/>
    <col min="10431" max="10431" width="11.5703125" style="70" customWidth="1"/>
    <col min="10432" max="10432" width="9.85546875" style="70" bestFit="1" customWidth="1"/>
    <col min="10433" max="10433" width="5.28515625" style="70" customWidth="1"/>
    <col min="10434" max="10434" width="4" style="70" bestFit="1" customWidth="1"/>
    <col min="10435" max="10435" width="6.7109375" style="70" bestFit="1" customWidth="1"/>
    <col min="10436" max="10436" width="9.28515625" style="70" bestFit="1" customWidth="1"/>
    <col min="10437" max="10437" width="5.28515625" style="70" customWidth="1"/>
    <col min="10438" max="10438" width="4" style="70" bestFit="1" customWidth="1"/>
    <col min="10439" max="10439" width="6.7109375" style="70" bestFit="1" customWidth="1"/>
    <col min="10440" max="10440" width="9.28515625" style="70" bestFit="1" customWidth="1"/>
    <col min="10441" max="10441" width="17.28515625" style="70" bestFit="1" customWidth="1"/>
    <col min="10442" max="10442" width="16.5703125" style="70" bestFit="1" customWidth="1"/>
    <col min="10443" max="10665" width="9.140625" style="70"/>
    <col min="10666" max="10666" width="6.85546875" style="70" customWidth="1"/>
    <col min="10667" max="10667" width="55.28515625" style="70" customWidth="1"/>
    <col min="10668" max="10668" width="5" style="70" customWidth="1"/>
    <col min="10669" max="10669" width="15.140625" style="70" bestFit="1" customWidth="1"/>
    <col min="10670" max="10681" width="0" style="70" hidden="1" customWidth="1"/>
    <col min="10682" max="10682" width="7" style="70" customWidth="1"/>
    <col min="10683" max="10683" width="6.7109375" style="70" bestFit="1" customWidth="1"/>
    <col min="10684" max="10684" width="10.7109375" style="70" customWidth="1"/>
    <col min="10685" max="10685" width="10.42578125" style="70" customWidth="1"/>
    <col min="10686" max="10686" width="2.28515625" style="70" customWidth="1"/>
    <col min="10687" max="10687" width="11.5703125" style="70" customWidth="1"/>
    <col min="10688" max="10688" width="9.85546875" style="70" bestFit="1" customWidth="1"/>
    <col min="10689" max="10689" width="5.28515625" style="70" customWidth="1"/>
    <col min="10690" max="10690" width="4" style="70" bestFit="1" customWidth="1"/>
    <col min="10691" max="10691" width="6.7109375" style="70" bestFit="1" customWidth="1"/>
    <col min="10692" max="10692" width="9.28515625" style="70" bestFit="1" customWidth="1"/>
    <col min="10693" max="10693" width="5.28515625" style="70" customWidth="1"/>
    <col min="10694" max="10694" width="4" style="70" bestFit="1" customWidth="1"/>
    <col min="10695" max="10695" width="6.7109375" style="70" bestFit="1" customWidth="1"/>
    <col min="10696" max="10696" width="9.28515625" style="70" bestFit="1" customWidth="1"/>
    <col min="10697" max="10697" width="17.28515625" style="70" bestFit="1" customWidth="1"/>
    <col min="10698" max="10698" width="16.5703125" style="70" bestFit="1" customWidth="1"/>
    <col min="10699" max="10921" width="9.140625" style="70"/>
    <col min="10922" max="10922" width="6.85546875" style="70" customWidth="1"/>
    <col min="10923" max="10923" width="55.28515625" style="70" customWidth="1"/>
    <col min="10924" max="10924" width="5" style="70" customWidth="1"/>
    <col min="10925" max="10925" width="15.140625" style="70" bestFit="1" customWidth="1"/>
    <col min="10926" max="10937" width="0" style="70" hidden="1" customWidth="1"/>
    <col min="10938" max="10938" width="7" style="70" customWidth="1"/>
    <col min="10939" max="10939" width="6.7109375" style="70" bestFit="1" customWidth="1"/>
    <col min="10940" max="10940" width="10.7109375" style="70" customWidth="1"/>
    <col min="10941" max="10941" width="10.42578125" style="70" customWidth="1"/>
    <col min="10942" max="10942" width="2.28515625" style="70" customWidth="1"/>
    <col min="10943" max="10943" width="11.5703125" style="70" customWidth="1"/>
    <col min="10944" max="10944" width="9.85546875" style="70" bestFit="1" customWidth="1"/>
    <col min="10945" max="10945" width="5.28515625" style="70" customWidth="1"/>
    <col min="10946" max="10946" width="4" style="70" bestFit="1" customWidth="1"/>
    <col min="10947" max="10947" width="6.7109375" style="70" bestFit="1" customWidth="1"/>
    <col min="10948" max="10948" width="9.28515625" style="70" bestFit="1" customWidth="1"/>
    <col min="10949" max="10949" width="5.28515625" style="70" customWidth="1"/>
    <col min="10950" max="10950" width="4" style="70" bestFit="1" customWidth="1"/>
    <col min="10951" max="10951" width="6.7109375" style="70" bestFit="1" customWidth="1"/>
    <col min="10952" max="10952" width="9.28515625" style="70" bestFit="1" customWidth="1"/>
    <col min="10953" max="10953" width="17.28515625" style="70" bestFit="1" customWidth="1"/>
    <col min="10954" max="10954" width="16.5703125" style="70" bestFit="1" customWidth="1"/>
    <col min="10955" max="11177" width="9.140625" style="70"/>
    <col min="11178" max="11178" width="6.85546875" style="70" customWidth="1"/>
    <col min="11179" max="11179" width="55.28515625" style="70" customWidth="1"/>
    <col min="11180" max="11180" width="5" style="70" customWidth="1"/>
    <col min="11181" max="11181" width="15.140625" style="70" bestFit="1" customWidth="1"/>
    <col min="11182" max="11193" width="0" style="70" hidden="1" customWidth="1"/>
    <col min="11194" max="11194" width="7" style="70" customWidth="1"/>
    <col min="11195" max="11195" width="6.7109375" style="70" bestFit="1" customWidth="1"/>
    <col min="11196" max="11196" width="10.7109375" style="70" customWidth="1"/>
    <col min="11197" max="11197" width="10.42578125" style="70" customWidth="1"/>
    <col min="11198" max="11198" width="2.28515625" style="70" customWidth="1"/>
    <col min="11199" max="11199" width="11.5703125" style="70" customWidth="1"/>
    <col min="11200" max="11200" width="9.85546875" style="70" bestFit="1" customWidth="1"/>
    <col min="11201" max="11201" width="5.28515625" style="70" customWidth="1"/>
    <col min="11202" max="11202" width="4" style="70" bestFit="1" customWidth="1"/>
    <col min="11203" max="11203" width="6.7109375" style="70" bestFit="1" customWidth="1"/>
    <col min="11204" max="11204" width="9.28515625" style="70" bestFit="1" customWidth="1"/>
    <col min="11205" max="11205" width="5.28515625" style="70" customWidth="1"/>
    <col min="11206" max="11206" width="4" style="70" bestFit="1" customWidth="1"/>
    <col min="11207" max="11207" width="6.7109375" style="70" bestFit="1" customWidth="1"/>
    <col min="11208" max="11208" width="9.28515625" style="70" bestFit="1" customWidth="1"/>
    <col min="11209" max="11209" width="17.28515625" style="70" bestFit="1" customWidth="1"/>
    <col min="11210" max="11210" width="16.5703125" style="70" bestFit="1" customWidth="1"/>
    <col min="11211" max="11433" width="9.140625" style="70"/>
    <col min="11434" max="11434" width="6.85546875" style="70" customWidth="1"/>
    <col min="11435" max="11435" width="55.28515625" style="70" customWidth="1"/>
    <col min="11436" max="11436" width="5" style="70" customWidth="1"/>
    <col min="11437" max="11437" width="15.140625" style="70" bestFit="1" customWidth="1"/>
    <col min="11438" max="11449" width="0" style="70" hidden="1" customWidth="1"/>
    <col min="11450" max="11450" width="7" style="70" customWidth="1"/>
    <col min="11451" max="11451" width="6.7109375" style="70" bestFit="1" customWidth="1"/>
    <col min="11452" max="11452" width="10.7109375" style="70" customWidth="1"/>
    <col min="11453" max="11453" width="10.42578125" style="70" customWidth="1"/>
    <col min="11454" max="11454" width="2.28515625" style="70" customWidth="1"/>
    <col min="11455" max="11455" width="11.5703125" style="70" customWidth="1"/>
    <col min="11456" max="11456" width="9.85546875" style="70" bestFit="1" customWidth="1"/>
    <col min="11457" max="11457" width="5.28515625" style="70" customWidth="1"/>
    <col min="11458" max="11458" width="4" style="70" bestFit="1" customWidth="1"/>
    <col min="11459" max="11459" width="6.7109375" style="70" bestFit="1" customWidth="1"/>
    <col min="11460" max="11460" width="9.28515625" style="70" bestFit="1" customWidth="1"/>
    <col min="11461" max="11461" width="5.28515625" style="70" customWidth="1"/>
    <col min="11462" max="11462" width="4" style="70" bestFit="1" customWidth="1"/>
    <col min="11463" max="11463" width="6.7109375" style="70" bestFit="1" customWidth="1"/>
    <col min="11464" max="11464" width="9.28515625" style="70" bestFit="1" customWidth="1"/>
    <col min="11465" max="11465" width="17.28515625" style="70" bestFit="1" customWidth="1"/>
    <col min="11466" max="11466" width="16.5703125" style="70" bestFit="1" customWidth="1"/>
    <col min="11467" max="11689" width="9.140625" style="70"/>
    <col min="11690" max="11690" width="6.85546875" style="70" customWidth="1"/>
    <col min="11691" max="11691" width="55.28515625" style="70" customWidth="1"/>
    <col min="11692" max="11692" width="5" style="70" customWidth="1"/>
    <col min="11693" max="11693" width="15.140625" style="70" bestFit="1" customWidth="1"/>
    <col min="11694" max="11705" width="0" style="70" hidden="1" customWidth="1"/>
    <col min="11706" max="11706" width="7" style="70" customWidth="1"/>
    <col min="11707" max="11707" width="6.7109375" style="70" bestFit="1" customWidth="1"/>
    <col min="11708" max="11708" width="10.7109375" style="70" customWidth="1"/>
    <col min="11709" max="11709" width="10.42578125" style="70" customWidth="1"/>
    <col min="11710" max="11710" width="2.28515625" style="70" customWidth="1"/>
    <col min="11711" max="11711" width="11.5703125" style="70" customWidth="1"/>
    <col min="11712" max="11712" width="9.85546875" style="70" bestFit="1" customWidth="1"/>
    <col min="11713" max="11713" width="5.28515625" style="70" customWidth="1"/>
    <col min="11714" max="11714" width="4" style="70" bestFit="1" customWidth="1"/>
    <col min="11715" max="11715" width="6.7109375" style="70" bestFit="1" customWidth="1"/>
    <col min="11716" max="11716" width="9.28515625" style="70" bestFit="1" customWidth="1"/>
    <col min="11717" max="11717" width="5.28515625" style="70" customWidth="1"/>
    <col min="11718" max="11718" width="4" style="70" bestFit="1" customWidth="1"/>
    <col min="11719" max="11719" width="6.7109375" style="70" bestFit="1" customWidth="1"/>
    <col min="11720" max="11720" width="9.28515625" style="70" bestFit="1" customWidth="1"/>
    <col min="11721" max="11721" width="17.28515625" style="70" bestFit="1" customWidth="1"/>
    <col min="11722" max="11722" width="16.5703125" style="70" bestFit="1" customWidth="1"/>
    <col min="11723" max="11945" width="9.140625" style="70"/>
    <col min="11946" max="11946" width="6.85546875" style="70" customWidth="1"/>
    <col min="11947" max="11947" width="55.28515625" style="70" customWidth="1"/>
    <col min="11948" max="11948" width="5" style="70" customWidth="1"/>
    <col min="11949" max="11949" width="15.140625" style="70" bestFit="1" customWidth="1"/>
    <col min="11950" max="11961" width="0" style="70" hidden="1" customWidth="1"/>
    <col min="11962" max="11962" width="7" style="70" customWidth="1"/>
    <col min="11963" max="11963" width="6.7109375" style="70" bestFit="1" customWidth="1"/>
    <col min="11964" max="11964" width="10.7109375" style="70" customWidth="1"/>
    <col min="11965" max="11965" width="10.42578125" style="70" customWidth="1"/>
    <col min="11966" max="11966" width="2.28515625" style="70" customWidth="1"/>
    <col min="11967" max="11967" width="11.5703125" style="70" customWidth="1"/>
    <col min="11968" max="11968" width="9.85546875" style="70" bestFit="1" customWidth="1"/>
    <col min="11969" max="11969" width="5.28515625" style="70" customWidth="1"/>
    <col min="11970" max="11970" width="4" style="70" bestFit="1" customWidth="1"/>
    <col min="11971" max="11971" width="6.7109375" style="70" bestFit="1" customWidth="1"/>
    <col min="11972" max="11972" width="9.28515625" style="70" bestFit="1" customWidth="1"/>
    <col min="11973" max="11973" width="5.28515625" style="70" customWidth="1"/>
    <col min="11974" max="11974" width="4" style="70" bestFit="1" customWidth="1"/>
    <col min="11975" max="11975" width="6.7109375" style="70" bestFit="1" customWidth="1"/>
    <col min="11976" max="11976" width="9.28515625" style="70" bestFit="1" customWidth="1"/>
    <col min="11977" max="11977" width="17.28515625" style="70" bestFit="1" customWidth="1"/>
    <col min="11978" max="11978" width="16.5703125" style="70" bestFit="1" customWidth="1"/>
    <col min="11979" max="12201" width="9.140625" style="70"/>
    <col min="12202" max="12202" width="6.85546875" style="70" customWidth="1"/>
    <col min="12203" max="12203" width="55.28515625" style="70" customWidth="1"/>
    <col min="12204" max="12204" width="5" style="70" customWidth="1"/>
    <col min="12205" max="12205" width="15.140625" style="70" bestFit="1" customWidth="1"/>
    <col min="12206" max="12217" width="0" style="70" hidden="1" customWidth="1"/>
    <col min="12218" max="12218" width="7" style="70" customWidth="1"/>
    <col min="12219" max="12219" width="6.7109375" style="70" bestFit="1" customWidth="1"/>
    <col min="12220" max="12220" width="10.7109375" style="70" customWidth="1"/>
    <col min="12221" max="12221" width="10.42578125" style="70" customWidth="1"/>
    <col min="12222" max="12222" width="2.28515625" style="70" customWidth="1"/>
    <col min="12223" max="12223" width="11.5703125" style="70" customWidth="1"/>
    <col min="12224" max="12224" width="9.85546875" style="70" bestFit="1" customWidth="1"/>
    <col min="12225" max="12225" width="5.28515625" style="70" customWidth="1"/>
    <col min="12226" max="12226" width="4" style="70" bestFit="1" customWidth="1"/>
    <col min="12227" max="12227" width="6.7109375" style="70" bestFit="1" customWidth="1"/>
    <col min="12228" max="12228" width="9.28515625" style="70" bestFit="1" customWidth="1"/>
    <col min="12229" max="12229" width="5.28515625" style="70" customWidth="1"/>
    <col min="12230" max="12230" width="4" style="70" bestFit="1" customWidth="1"/>
    <col min="12231" max="12231" width="6.7109375" style="70" bestFit="1" customWidth="1"/>
    <col min="12232" max="12232" width="9.28515625" style="70" bestFit="1" customWidth="1"/>
    <col min="12233" max="12233" width="17.28515625" style="70" bestFit="1" customWidth="1"/>
    <col min="12234" max="12234" width="16.5703125" style="70" bestFit="1" customWidth="1"/>
    <col min="12235" max="12457" width="9.140625" style="70"/>
    <col min="12458" max="12458" width="6.85546875" style="70" customWidth="1"/>
    <col min="12459" max="12459" width="55.28515625" style="70" customWidth="1"/>
    <col min="12460" max="12460" width="5" style="70" customWidth="1"/>
    <col min="12461" max="12461" width="15.140625" style="70" bestFit="1" customWidth="1"/>
    <col min="12462" max="12473" width="0" style="70" hidden="1" customWidth="1"/>
    <col min="12474" max="12474" width="7" style="70" customWidth="1"/>
    <col min="12475" max="12475" width="6.7109375" style="70" bestFit="1" customWidth="1"/>
    <col min="12476" max="12476" width="10.7109375" style="70" customWidth="1"/>
    <col min="12477" max="12477" width="10.42578125" style="70" customWidth="1"/>
    <col min="12478" max="12478" width="2.28515625" style="70" customWidth="1"/>
    <col min="12479" max="12479" width="11.5703125" style="70" customWidth="1"/>
    <col min="12480" max="12480" width="9.85546875" style="70" bestFit="1" customWidth="1"/>
    <col min="12481" max="12481" width="5.28515625" style="70" customWidth="1"/>
    <col min="12482" max="12482" width="4" style="70" bestFit="1" customWidth="1"/>
    <col min="12483" max="12483" width="6.7109375" style="70" bestFit="1" customWidth="1"/>
    <col min="12484" max="12484" width="9.28515625" style="70" bestFit="1" customWidth="1"/>
    <col min="12485" max="12485" width="5.28515625" style="70" customWidth="1"/>
    <col min="12486" max="12486" width="4" style="70" bestFit="1" customWidth="1"/>
    <col min="12487" max="12487" width="6.7109375" style="70" bestFit="1" customWidth="1"/>
    <col min="12488" max="12488" width="9.28515625" style="70" bestFit="1" customWidth="1"/>
    <col min="12489" max="12489" width="17.28515625" style="70" bestFit="1" customWidth="1"/>
    <col min="12490" max="12490" width="16.5703125" style="70" bestFit="1" customWidth="1"/>
    <col min="12491" max="12713" width="9.140625" style="70"/>
    <col min="12714" max="12714" width="6.85546875" style="70" customWidth="1"/>
    <col min="12715" max="12715" width="55.28515625" style="70" customWidth="1"/>
    <col min="12716" max="12716" width="5" style="70" customWidth="1"/>
    <col min="12717" max="12717" width="15.140625" style="70" bestFit="1" customWidth="1"/>
    <col min="12718" max="12729" width="0" style="70" hidden="1" customWidth="1"/>
    <col min="12730" max="12730" width="7" style="70" customWidth="1"/>
    <col min="12731" max="12731" width="6.7109375" style="70" bestFit="1" customWidth="1"/>
    <col min="12732" max="12732" width="10.7109375" style="70" customWidth="1"/>
    <col min="12733" max="12733" width="10.42578125" style="70" customWidth="1"/>
    <col min="12734" max="12734" width="2.28515625" style="70" customWidth="1"/>
    <col min="12735" max="12735" width="11.5703125" style="70" customWidth="1"/>
    <col min="12736" max="12736" width="9.85546875" style="70" bestFit="1" customWidth="1"/>
    <col min="12737" max="12737" width="5.28515625" style="70" customWidth="1"/>
    <col min="12738" max="12738" width="4" style="70" bestFit="1" customWidth="1"/>
    <col min="12739" max="12739" width="6.7109375" style="70" bestFit="1" customWidth="1"/>
    <col min="12740" max="12740" width="9.28515625" style="70" bestFit="1" customWidth="1"/>
    <col min="12741" max="12741" width="5.28515625" style="70" customWidth="1"/>
    <col min="12742" max="12742" width="4" style="70" bestFit="1" customWidth="1"/>
    <col min="12743" max="12743" width="6.7109375" style="70" bestFit="1" customWidth="1"/>
    <col min="12744" max="12744" width="9.28515625" style="70" bestFit="1" customWidth="1"/>
    <col min="12745" max="12745" width="17.28515625" style="70" bestFit="1" customWidth="1"/>
    <col min="12746" max="12746" width="16.5703125" style="70" bestFit="1" customWidth="1"/>
    <col min="12747" max="12969" width="9.140625" style="70"/>
    <col min="12970" max="12970" width="6.85546875" style="70" customWidth="1"/>
    <col min="12971" max="12971" width="55.28515625" style="70" customWidth="1"/>
    <col min="12972" max="12972" width="5" style="70" customWidth="1"/>
    <col min="12973" max="12973" width="15.140625" style="70" bestFit="1" customWidth="1"/>
    <col min="12974" max="12985" width="0" style="70" hidden="1" customWidth="1"/>
    <col min="12986" max="12986" width="7" style="70" customWidth="1"/>
    <col min="12987" max="12987" width="6.7109375" style="70" bestFit="1" customWidth="1"/>
    <col min="12988" max="12988" width="10.7109375" style="70" customWidth="1"/>
    <col min="12989" max="12989" width="10.42578125" style="70" customWidth="1"/>
    <col min="12990" max="12990" width="2.28515625" style="70" customWidth="1"/>
    <col min="12991" max="12991" width="11.5703125" style="70" customWidth="1"/>
    <col min="12992" max="12992" width="9.85546875" style="70" bestFit="1" customWidth="1"/>
    <col min="12993" max="12993" width="5.28515625" style="70" customWidth="1"/>
    <col min="12994" max="12994" width="4" style="70" bestFit="1" customWidth="1"/>
    <col min="12995" max="12995" width="6.7109375" style="70" bestFit="1" customWidth="1"/>
    <col min="12996" max="12996" width="9.28515625" style="70" bestFit="1" customWidth="1"/>
    <col min="12997" max="12997" width="5.28515625" style="70" customWidth="1"/>
    <col min="12998" max="12998" width="4" style="70" bestFit="1" customWidth="1"/>
    <col min="12999" max="12999" width="6.7109375" style="70" bestFit="1" customWidth="1"/>
    <col min="13000" max="13000" width="9.28515625" style="70" bestFit="1" customWidth="1"/>
    <col min="13001" max="13001" width="17.28515625" style="70" bestFit="1" customWidth="1"/>
    <col min="13002" max="13002" width="16.5703125" style="70" bestFit="1" customWidth="1"/>
    <col min="13003" max="13225" width="9.140625" style="70"/>
    <col min="13226" max="13226" width="6.85546875" style="70" customWidth="1"/>
    <col min="13227" max="13227" width="55.28515625" style="70" customWidth="1"/>
    <col min="13228" max="13228" width="5" style="70" customWidth="1"/>
    <col min="13229" max="13229" width="15.140625" style="70" bestFit="1" customWidth="1"/>
    <col min="13230" max="13241" width="0" style="70" hidden="1" customWidth="1"/>
    <col min="13242" max="13242" width="7" style="70" customWidth="1"/>
    <col min="13243" max="13243" width="6.7109375" style="70" bestFit="1" customWidth="1"/>
    <col min="13244" max="13244" width="10.7109375" style="70" customWidth="1"/>
    <col min="13245" max="13245" width="10.42578125" style="70" customWidth="1"/>
    <col min="13246" max="13246" width="2.28515625" style="70" customWidth="1"/>
    <col min="13247" max="13247" width="11.5703125" style="70" customWidth="1"/>
    <col min="13248" max="13248" width="9.85546875" style="70" bestFit="1" customWidth="1"/>
    <col min="13249" max="13249" width="5.28515625" style="70" customWidth="1"/>
    <col min="13250" max="13250" width="4" style="70" bestFit="1" customWidth="1"/>
    <col min="13251" max="13251" width="6.7109375" style="70" bestFit="1" customWidth="1"/>
    <col min="13252" max="13252" width="9.28515625" style="70" bestFit="1" customWidth="1"/>
    <col min="13253" max="13253" width="5.28515625" style="70" customWidth="1"/>
    <col min="13254" max="13254" width="4" style="70" bestFit="1" customWidth="1"/>
    <col min="13255" max="13255" width="6.7109375" style="70" bestFit="1" customWidth="1"/>
    <col min="13256" max="13256" width="9.28515625" style="70" bestFit="1" customWidth="1"/>
    <col min="13257" max="13257" width="17.28515625" style="70" bestFit="1" customWidth="1"/>
    <col min="13258" max="13258" width="16.5703125" style="70" bestFit="1" customWidth="1"/>
    <col min="13259" max="13481" width="9.140625" style="70"/>
    <col min="13482" max="13482" width="6.85546875" style="70" customWidth="1"/>
    <col min="13483" max="13483" width="55.28515625" style="70" customWidth="1"/>
    <col min="13484" max="13484" width="5" style="70" customWidth="1"/>
    <col min="13485" max="13485" width="15.140625" style="70" bestFit="1" customWidth="1"/>
    <col min="13486" max="13497" width="0" style="70" hidden="1" customWidth="1"/>
    <col min="13498" max="13498" width="7" style="70" customWidth="1"/>
    <col min="13499" max="13499" width="6.7109375" style="70" bestFit="1" customWidth="1"/>
    <col min="13500" max="13500" width="10.7109375" style="70" customWidth="1"/>
    <col min="13501" max="13501" width="10.42578125" style="70" customWidth="1"/>
    <col min="13502" max="13502" width="2.28515625" style="70" customWidth="1"/>
    <col min="13503" max="13503" width="11.5703125" style="70" customWidth="1"/>
    <col min="13504" max="13504" width="9.85546875" style="70" bestFit="1" customWidth="1"/>
    <col min="13505" max="13505" width="5.28515625" style="70" customWidth="1"/>
    <col min="13506" max="13506" width="4" style="70" bestFit="1" customWidth="1"/>
    <col min="13507" max="13507" width="6.7109375" style="70" bestFit="1" customWidth="1"/>
    <col min="13508" max="13508" width="9.28515625" style="70" bestFit="1" customWidth="1"/>
    <col min="13509" max="13509" width="5.28515625" style="70" customWidth="1"/>
    <col min="13510" max="13510" width="4" style="70" bestFit="1" customWidth="1"/>
    <col min="13511" max="13511" width="6.7109375" style="70" bestFit="1" customWidth="1"/>
    <col min="13512" max="13512" width="9.28515625" style="70" bestFit="1" customWidth="1"/>
    <col min="13513" max="13513" width="17.28515625" style="70" bestFit="1" customWidth="1"/>
    <col min="13514" max="13514" width="16.5703125" style="70" bestFit="1" customWidth="1"/>
    <col min="13515" max="13737" width="9.140625" style="70"/>
    <col min="13738" max="13738" width="6.85546875" style="70" customWidth="1"/>
    <col min="13739" max="13739" width="55.28515625" style="70" customWidth="1"/>
    <col min="13740" max="13740" width="5" style="70" customWidth="1"/>
    <col min="13741" max="13741" width="15.140625" style="70" bestFit="1" customWidth="1"/>
    <col min="13742" max="13753" width="0" style="70" hidden="1" customWidth="1"/>
    <col min="13754" max="13754" width="7" style="70" customWidth="1"/>
    <col min="13755" max="13755" width="6.7109375" style="70" bestFit="1" customWidth="1"/>
    <col min="13756" max="13756" width="10.7109375" style="70" customWidth="1"/>
    <col min="13757" max="13757" width="10.42578125" style="70" customWidth="1"/>
    <col min="13758" max="13758" width="2.28515625" style="70" customWidth="1"/>
    <col min="13759" max="13759" width="11.5703125" style="70" customWidth="1"/>
    <col min="13760" max="13760" width="9.85546875" style="70" bestFit="1" customWidth="1"/>
    <col min="13761" max="13761" width="5.28515625" style="70" customWidth="1"/>
    <col min="13762" max="13762" width="4" style="70" bestFit="1" customWidth="1"/>
    <col min="13763" max="13763" width="6.7109375" style="70" bestFit="1" customWidth="1"/>
    <col min="13764" max="13764" width="9.28515625" style="70" bestFit="1" customWidth="1"/>
    <col min="13765" max="13765" width="5.28515625" style="70" customWidth="1"/>
    <col min="13766" max="13766" width="4" style="70" bestFit="1" customWidth="1"/>
    <col min="13767" max="13767" width="6.7109375" style="70" bestFit="1" customWidth="1"/>
    <col min="13768" max="13768" width="9.28515625" style="70" bestFit="1" customWidth="1"/>
    <col min="13769" max="13769" width="17.28515625" style="70" bestFit="1" customWidth="1"/>
    <col min="13770" max="13770" width="16.5703125" style="70" bestFit="1" customWidth="1"/>
    <col min="13771" max="13993" width="9.140625" style="70"/>
    <col min="13994" max="13994" width="6.85546875" style="70" customWidth="1"/>
    <col min="13995" max="13995" width="55.28515625" style="70" customWidth="1"/>
    <col min="13996" max="13996" width="5" style="70" customWidth="1"/>
    <col min="13997" max="13997" width="15.140625" style="70" bestFit="1" customWidth="1"/>
    <col min="13998" max="14009" width="0" style="70" hidden="1" customWidth="1"/>
    <col min="14010" max="14010" width="7" style="70" customWidth="1"/>
    <col min="14011" max="14011" width="6.7109375" style="70" bestFit="1" customWidth="1"/>
    <col min="14012" max="14012" width="10.7109375" style="70" customWidth="1"/>
    <col min="14013" max="14013" width="10.42578125" style="70" customWidth="1"/>
    <col min="14014" max="14014" width="2.28515625" style="70" customWidth="1"/>
    <col min="14015" max="14015" width="11.5703125" style="70" customWidth="1"/>
    <col min="14016" max="14016" width="9.85546875" style="70" bestFit="1" customWidth="1"/>
    <col min="14017" max="14017" width="5.28515625" style="70" customWidth="1"/>
    <col min="14018" max="14018" width="4" style="70" bestFit="1" customWidth="1"/>
    <col min="14019" max="14019" width="6.7109375" style="70" bestFit="1" customWidth="1"/>
    <col min="14020" max="14020" width="9.28515625" style="70" bestFit="1" customWidth="1"/>
    <col min="14021" max="14021" width="5.28515625" style="70" customWidth="1"/>
    <col min="14022" max="14022" width="4" style="70" bestFit="1" customWidth="1"/>
    <col min="14023" max="14023" width="6.7109375" style="70" bestFit="1" customWidth="1"/>
    <col min="14024" max="14024" width="9.28515625" style="70" bestFit="1" customWidth="1"/>
    <col min="14025" max="14025" width="17.28515625" style="70" bestFit="1" customWidth="1"/>
    <col min="14026" max="14026" width="16.5703125" style="70" bestFit="1" customWidth="1"/>
    <col min="14027" max="14249" width="9.140625" style="70"/>
    <col min="14250" max="14250" width="6.85546875" style="70" customWidth="1"/>
    <col min="14251" max="14251" width="55.28515625" style="70" customWidth="1"/>
    <col min="14252" max="14252" width="5" style="70" customWidth="1"/>
    <col min="14253" max="14253" width="15.140625" style="70" bestFit="1" customWidth="1"/>
    <col min="14254" max="14265" width="0" style="70" hidden="1" customWidth="1"/>
    <col min="14266" max="14266" width="7" style="70" customWidth="1"/>
    <col min="14267" max="14267" width="6.7109375" style="70" bestFit="1" customWidth="1"/>
    <col min="14268" max="14268" width="10.7109375" style="70" customWidth="1"/>
    <col min="14269" max="14269" width="10.42578125" style="70" customWidth="1"/>
    <col min="14270" max="14270" width="2.28515625" style="70" customWidth="1"/>
    <col min="14271" max="14271" width="11.5703125" style="70" customWidth="1"/>
    <col min="14272" max="14272" width="9.85546875" style="70" bestFit="1" customWidth="1"/>
    <col min="14273" max="14273" width="5.28515625" style="70" customWidth="1"/>
    <col min="14274" max="14274" width="4" style="70" bestFit="1" customWidth="1"/>
    <col min="14275" max="14275" width="6.7109375" style="70" bestFit="1" customWidth="1"/>
    <col min="14276" max="14276" width="9.28515625" style="70" bestFit="1" customWidth="1"/>
    <col min="14277" max="14277" width="5.28515625" style="70" customWidth="1"/>
    <col min="14278" max="14278" width="4" style="70" bestFit="1" customWidth="1"/>
    <col min="14279" max="14279" width="6.7109375" style="70" bestFit="1" customWidth="1"/>
    <col min="14280" max="14280" width="9.28515625" style="70" bestFit="1" customWidth="1"/>
    <col min="14281" max="14281" width="17.28515625" style="70" bestFit="1" customWidth="1"/>
    <col min="14282" max="14282" width="16.5703125" style="70" bestFit="1" customWidth="1"/>
    <col min="14283" max="14505" width="9.140625" style="70"/>
    <col min="14506" max="14506" width="6.85546875" style="70" customWidth="1"/>
    <col min="14507" max="14507" width="55.28515625" style="70" customWidth="1"/>
    <col min="14508" max="14508" width="5" style="70" customWidth="1"/>
    <col min="14509" max="14509" width="15.140625" style="70" bestFit="1" customWidth="1"/>
    <col min="14510" max="14521" width="0" style="70" hidden="1" customWidth="1"/>
    <col min="14522" max="14522" width="7" style="70" customWidth="1"/>
    <col min="14523" max="14523" width="6.7109375" style="70" bestFit="1" customWidth="1"/>
    <col min="14524" max="14524" width="10.7109375" style="70" customWidth="1"/>
    <col min="14525" max="14525" width="10.42578125" style="70" customWidth="1"/>
    <col min="14526" max="14526" width="2.28515625" style="70" customWidth="1"/>
    <col min="14527" max="14527" width="11.5703125" style="70" customWidth="1"/>
    <col min="14528" max="14528" width="9.85546875" style="70" bestFit="1" customWidth="1"/>
    <col min="14529" max="14529" width="5.28515625" style="70" customWidth="1"/>
    <col min="14530" max="14530" width="4" style="70" bestFit="1" customWidth="1"/>
    <col min="14531" max="14531" width="6.7109375" style="70" bestFit="1" customWidth="1"/>
    <col min="14532" max="14532" width="9.28515625" style="70" bestFit="1" customWidth="1"/>
    <col min="14533" max="14533" width="5.28515625" style="70" customWidth="1"/>
    <col min="14534" max="14534" width="4" style="70" bestFit="1" customWidth="1"/>
    <col min="14535" max="14535" width="6.7109375" style="70" bestFit="1" customWidth="1"/>
    <col min="14536" max="14536" width="9.28515625" style="70" bestFit="1" customWidth="1"/>
    <col min="14537" max="14537" width="17.28515625" style="70" bestFit="1" customWidth="1"/>
    <col min="14538" max="14538" width="16.5703125" style="70" bestFit="1" customWidth="1"/>
    <col min="14539" max="14761" width="9.140625" style="70"/>
    <col min="14762" max="14762" width="6.85546875" style="70" customWidth="1"/>
    <col min="14763" max="14763" width="55.28515625" style="70" customWidth="1"/>
    <col min="14764" max="14764" width="5" style="70" customWidth="1"/>
    <col min="14765" max="14765" width="15.140625" style="70" bestFit="1" customWidth="1"/>
    <col min="14766" max="14777" width="0" style="70" hidden="1" customWidth="1"/>
    <col min="14778" max="14778" width="7" style="70" customWidth="1"/>
    <col min="14779" max="14779" width="6.7109375" style="70" bestFit="1" customWidth="1"/>
    <col min="14780" max="14780" width="10.7109375" style="70" customWidth="1"/>
    <col min="14781" max="14781" width="10.42578125" style="70" customWidth="1"/>
    <col min="14782" max="14782" width="2.28515625" style="70" customWidth="1"/>
    <col min="14783" max="14783" width="11.5703125" style="70" customWidth="1"/>
    <col min="14784" max="14784" width="9.85546875" style="70" bestFit="1" customWidth="1"/>
    <col min="14785" max="14785" width="5.28515625" style="70" customWidth="1"/>
    <col min="14786" max="14786" width="4" style="70" bestFit="1" customWidth="1"/>
    <col min="14787" max="14787" width="6.7109375" style="70" bestFit="1" customWidth="1"/>
    <col min="14788" max="14788" width="9.28515625" style="70" bestFit="1" customWidth="1"/>
    <col min="14789" max="14789" width="5.28515625" style="70" customWidth="1"/>
    <col min="14790" max="14790" width="4" style="70" bestFit="1" customWidth="1"/>
    <col min="14791" max="14791" width="6.7109375" style="70" bestFit="1" customWidth="1"/>
    <col min="14792" max="14792" width="9.28515625" style="70" bestFit="1" customWidth="1"/>
    <col min="14793" max="14793" width="17.28515625" style="70" bestFit="1" customWidth="1"/>
    <col min="14794" max="14794" width="16.5703125" style="70" bestFit="1" customWidth="1"/>
    <col min="14795" max="15017" width="9.140625" style="70"/>
    <col min="15018" max="15018" width="6.85546875" style="70" customWidth="1"/>
    <col min="15019" max="15019" width="55.28515625" style="70" customWidth="1"/>
    <col min="15020" max="15020" width="5" style="70" customWidth="1"/>
    <col min="15021" max="15021" width="15.140625" style="70" bestFit="1" customWidth="1"/>
    <col min="15022" max="15033" width="0" style="70" hidden="1" customWidth="1"/>
    <col min="15034" max="15034" width="7" style="70" customWidth="1"/>
    <col min="15035" max="15035" width="6.7109375" style="70" bestFit="1" customWidth="1"/>
    <col min="15036" max="15036" width="10.7109375" style="70" customWidth="1"/>
    <col min="15037" max="15037" width="10.42578125" style="70" customWidth="1"/>
    <col min="15038" max="15038" width="2.28515625" style="70" customWidth="1"/>
    <col min="15039" max="15039" width="11.5703125" style="70" customWidth="1"/>
    <col min="15040" max="15040" width="9.85546875" style="70" bestFit="1" customWidth="1"/>
    <col min="15041" max="15041" width="5.28515625" style="70" customWidth="1"/>
    <col min="15042" max="15042" width="4" style="70" bestFit="1" customWidth="1"/>
    <col min="15043" max="15043" width="6.7109375" style="70" bestFit="1" customWidth="1"/>
    <col min="15044" max="15044" width="9.28515625" style="70" bestFit="1" customWidth="1"/>
    <col min="15045" max="15045" width="5.28515625" style="70" customWidth="1"/>
    <col min="15046" max="15046" width="4" style="70" bestFit="1" customWidth="1"/>
    <col min="15047" max="15047" width="6.7109375" style="70" bestFit="1" customWidth="1"/>
    <col min="15048" max="15048" width="9.28515625" style="70" bestFit="1" customWidth="1"/>
    <col min="15049" max="15049" width="17.28515625" style="70" bestFit="1" customWidth="1"/>
    <col min="15050" max="15050" width="16.5703125" style="70" bestFit="1" customWidth="1"/>
    <col min="15051" max="15273" width="9.140625" style="70"/>
    <col min="15274" max="15274" width="6.85546875" style="70" customWidth="1"/>
    <col min="15275" max="15275" width="55.28515625" style="70" customWidth="1"/>
    <col min="15276" max="15276" width="5" style="70" customWidth="1"/>
    <col min="15277" max="15277" width="15.140625" style="70" bestFit="1" customWidth="1"/>
    <col min="15278" max="15289" width="0" style="70" hidden="1" customWidth="1"/>
    <col min="15290" max="15290" width="7" style="70" customWidth="1"/>
    <col min="15291" max="15291" width="6.7109375" style="70" bestFit="1" customWidth="1"/>
    <col min="15292" max="15292" width="10.7109375" style="70" customWidth="1"/>
    <col min="15293" max="15293" width="10.42578125" style="70" customWidth="1"/>
    <col min="15294" max="15294" width="2.28515625" style="70" customWidth="1"/>
    <col min="15295" max="15295" width="11.5703125" style="70" customWidth="1"/>
    <col min="15296" max="15296" width="9.85546875" style="70" bestFit="1" customWidth="1"/>
    <col min="15297" max="15297" width="5.28515625" style="70" customWidth="1"/>
    <col min="15298" max="15298" width="4" style="70" bestFit="1" customWidth="1"/>
    <col min="15299" max="15299" width="6.7109375" style="70" bestFit="1" customWidth="1"/>
    <col min="15300" max="15300" width="9.28515625" style="70" bestFit="1" customWidth="1"/>
    <col min="15301" max="15301" width="5.28515625" style="70" customWidth="1"/>
    <col min="15302" max="15302" width="4" style="70" bestFit="1" customWidth="1"/>
    <col min="15303" max="15303" width="6.7109375" style="70" bestFit="1" customWidth="1"/>
    <col min="15304" max="15304" width="9.28515625" style="70" bestFit="1" customWidth="1"/>
    <col min="15305" max="15305" width="17.28515625" style="70" bestFit="1" customWidth="1"/>
    <col min="15306" max="15306" width="16.5703125" style="70" bestFit="1" customWidth="1"/>
    <col min="15307" max="15529" width="9.140625" style="70"/>
    <col min="15530" max="15530" width="6.85546875" style="70" customWidth="1"/>
    <col min="15531" max="15531" width="55.28515625" style="70" customWidth="1"/>
    <col min="15532" max="15532" width="5" style="70" customWidth="1"/>
    <col min="15533" max="15533" width="15.140625" style="70" bestFit="1" customWidth="1"/>
    <col min="15534" max="15545" width="0" style="70" hidden="1" customWidth="1"/>
    <col min="15546" max="15546" width="7" style="70" customWidth="1"/>
    <col min="15547" max="15547" width="6.7109375" style="70" bestFit="1" customWidth="1"/>
    <col min="15548" max="15548" width="10.7109375" style="70" customWidth="1"/>
    <col min="15549" max="15549" width="10.42578125" style="70" customWidth="1"/>
    <col min="15550" max="15550" width="2.28515625" style="70" customWidth="1"/>
    <col min="15551" max="15551" width="11.5703125" style="70" customWidth="1"/>
    <col min="15552" max="15552" width="9.85546875" style="70" bestFit="1" customWidth="1"/>
    <col min="15553" max="15553" width="5.28515625" style="70" customWidth="1"/>
    <col min="15554" max="15554" width="4" style="70" bestFit="1" customWidth="1"/>
    <col min="15555" max="15555" width="6.7109375" style="70" bestFit="1" customWidth="1"/>
    <col min="15556" max="15556" width="9.28515625" style="70" bestFit="1" customWidth="1"/>
    <col min="15557" max="15557" width="5.28515625" style="70" customWidth="1"/>
    <col min="15558" max="15558" width="4" style="70" bestFit="1" customWidth="1"/>
    <col min="15559" max="15559" width="6.7109375" style="70" bestFit="1" customWidth="1"/>
    <col min="15560" max="15560" width="9.28515625" style="70" bestFit="1" customWidth="1"/>
    <col min="15561" max="15561" width="17.28515625" style="70" bestFit="1" customWidth="1"/>
    <col min="15562" max="15562" width="16.5703125" style="70" bestFit="1" customWidth="1"/>
    <col min="15563" max="15785" width="9.140625" style="70"/>
    <col min="15786" max="15786" width="6.85546875" style="70" customWidth="1"/>
    <col min="15787" max="15787" width="55.28515625" style="70" customWidth="1"/>
    <col min="15788" max="15788" width="5" style="70" customWidth="1"/>
    <col min="15789" max="15789" width="15.140625" style="70" bestFit="1" customWidth="1"/>
    <col min="15790" max="15801" width="0" style="70" hidden="1" customWidth="1"/>
    <col min="15802" max="15802" width="7" style="70" customWidth="1"/>
    <col min="15803" max="15803" width="6.7109375" style="70" bestFit="1" customWidth="1"/>
    <col min="15804" max="15804" width="10.7109375" style="70" customWidth="1"/>
    <col min="15805" max="15805" width="10.42578125" style="70" customWidth="1"/>
    <col min="15806" max="15806" width="2.28515625" style="70" customWidth="1"/>
    <col min="15807" max="15807" width="11.5703125" style="70" customWidth="1"/>
    <col min="15808" max="15808" width="9.85546875" style="70" bestFit="1" customWidth="1"/>
    <col min="15809" max="15809" width="5.28515625" style="70" customWidth="1"/>
    <col min="15810" max="15810" width="4" style="70" bestFit="1" customWidth="1"/>
    <col min="15811" max="15811" width="6.7109375" style="70" bestFit="1" customWidth="1"/>
    <col min="15812" max="15812" width="9.28515625" style="70" bestFit="1" customWidth="1"/>
    <col min="15813" max="15813" width="5.28515625" style="70" customWidth="1"/>
    <col min="15814" max="15814" width="4" style="70" bestFit="1" customWidth="1"/>
    <col min="15815" max="15815" width="6.7109375" style="70" bestFit="1" customWidth="1"/>
    <col min="15816" max="15816" width="9.28515625" style="70" bestFit="1" customWidth="1"/>
    <col min="15817" max="15817" width="17.28515625" style="70" bestFit="1" customWidth="1"/>
    <col min="15818" max="15818" width="16.5703125" style="70" bestFit="1" customWidth="1"/>
    <col min="15819" max="16041" width="9.140625" style="70"/>
    <col min="16042" max="16042" width="6.85546875" style="70" customWidth="1"/>
    <col min="16043" max="16043" width="55.28515625" style="70" customWidth="1"/>
    <col min="16044" max="16044" width="5" style="70" customWidth="1"/>
    <col min="16045" max="16045" width="15.140625" style="70" bestFit="1" customWidth="1"/>
    <col min="16046" max="16057" width="0" style="70" hidden="1" customWidth="1"/>
    <col min="16058" max="16058" width="7" style="70" customWidth="1"/>
    <col min="16059" max="16059" width="6.7109375" style="70" bestFit="1" customWidth="1"/>
    <col min="16060" max="16060" width="10.7109375" style="70" customWidth="1"/>
    <col min="16061" max="16061" width="10.42578125" style="70" customWidth="1"/>
    <col min="16062" max="16062" width="2.28515625" style="70" customWidth="1"/>
    <col min="16063" max="16063" width="11.5703125" style="70" customWidth="1"/>
    <col min="16064" max="16064" width="9.85546875" style="70" bestFit="1" customWidth="1"/>
    <col min="16065" max="16065" width="5.28515625" style="70" customWidth="1"/>
    <col min="16066" max="16066" width="4" style="70" bestFit="1" customWidth="1"/>
    <col min="16067" max="16067" width="6.7109375" style="70" bestFit="1" customWidth="1"/>
    <col min="16068" max="16068" width="9.28515625" style="70" bestFit="1" customWidth="1"/>
    <col min="16069" max="16069" width="5.28515625" style="70" customWidth="1"/>
    <col min="16070" max="16070" width="4" style="70" bestFit="1" customWidth="1"/>
    <col min="16071" max="16071" width="6.7109375" style="70" bestFit="1" customWidth="1"/>
    <col min="16072" max="16072" width="9.28515625" style="70" bestFit="1" customWidth="1"/>
    <col min="16073" max="16073" width="17.28515625" style="70" bestFit="1" customWidth="1"/>
    <col min="16074" max="16074" width="16.5703125" style="70" bestFit="1" customWidth="1"/>
    <col min="16075" max="16384" width="9.140625" style="70"/>
  </cols>
  <sheetData>
    <row r="2" spans="1:12">
      <c r="B2" s="265" t="s">
        <v>150</v>
      </c>
    </row>
    <row r="3" spans="1:12" s="230" customFormat="1">
      <c r="A3" s="130"/>
      <c r="B3" s="261" t="s">
        <v>144</v>
      </c>
      <c r="C3" s="228"/>
      <c r="D3" s="228"/>
      <c r="E3" s="228"/>
      <c r="F3" s="228"/>
      <c r="G3" s="228"/>
      <c r="H3" s="228"/>
      <c r="I3" s="229"/>
      <c r="J3" s="254"/>
      <c r="K3" s="229"/>
      <c r="L3" s="258"/>
    </row>
    <row r="4" spans="1:12" s="230" customFormat="1">
      <c r="A4" s="130"/>
      <c r="B4" s="261"/>
      <c r="C4" s="228"/>
      <c r="D4" s="228"/>
      <c r="E4" s="228"/>
      <c r="F4" s="228"/>
      <c r="G4" s="228"/>
      <c r="H4" s="228"/>
      <c r="I4" s="229"/>
      <c r="J4" s="254"/>
      <c r="K4" s="229"/>
      <c r="L4" s="258"/>
    </row>
    <row r="5" spans="1:12" s="230" customFormat="1" ht="27" customHeight="1">
      <c r="A5" s="219"/>
      <c r="B5" s="262" t="s">
        <v>140</v>
      </c>
      <c r="C5" s="73" t="s">
        <v>77</v>
      </c>
      <c r="D5" s="73"/>
      <c r="E5" s="73"/>
      <c r="F5" s="73"/>
      <c r="G5" s="73"/>
      <c r="H5" s="73"/>
      <c r="I5" s="209">
        <v>954</v>
      </c>
      <c r="J5" s="255">
        <v>95.29</v>
      </c>
      <c r="K5" s="209">
        <v>954</v>
      </c>
      <c r="L5" s="259">
        <v>70</v>
      </c>
    </row>
    <row r="6" spans="1:12" s="230" customFormat="1">
      <c r="A6" s="219"/>
      <c r="B6" s="262"/>
      <c r="C6" s="73"/>
      <c r="D6" s="73"/>
      <c r="E6" s="73"/>
      <c r="F6" s="73"/>
      <c r="G6" s="73"/>
      <c r="H6" s="73"/>
      <c r="I6" s="209"/>
      <c r="J6" s="255"/>
      <c r="K6" s="209"/>
      <c r="L6" s="259"/>
    </row>
    <row r="7" spans="1:12" s="230" customFormat="1" ht="25.5">
      <c r="A7" s="219"/>
      <c r="B7" s="262" t="s">
        <v>141</v>
      </c>
      <c r="C7" s="73" t="s">
        <v>77</v>
      </c>
      <c r="D7" s="73"/>
      <c r="E7" s="73"/>
      <c r="F7" s="73"/>
      <c r="G7" s="73"/>
      <c r="H7" s="73"/>
      <c r="I7" s="209">
        <v>239</v>
      </c>
      <c r="J7" s="255">
        <v>101.79</v>
      </c>
      <c r="K7" s="209">
        <v>239</v>
      </c>
      <c r="L7" s="259">
        <v>75</v>
      </c>
    </row>
    <row r="8" spans="1:12" s="230" customFormat="1">
      <c r="A8" s="219"/>
      <c r="B8" s="262"/>
      <c r="C8" s="73"/>
      <c r="D8" s="73"/>
      <c r="E8" s="73"/>
      <c r="F8" s="73"/>
      <c r="G8" s="73"/>
      <c r="H8" s="73"/>
      <c r="I8" s="209"/>
      <c r="J8" s="255"/>
      <c r="K8" s="209"/>
      <c r="L8" s="259"/>
    </row>
    <row r="9" spans="1:12" s="230" customFormat="1" ht="25.5">
      <c r="A9" s="219"/>
      <c r="B9" s="262" t="s">
        <v>142</v>
      </c>
      <c r="C9" s="73" t="s">
        <v>77</v>
      </c>
      <c r="D9" s="73"/>
      <c r="E9" s="73"/>
      <c r="F9" s="73"/>
      <c r="G9" s="73"/>
      <c r="H9" s="73"/>
      <c r="I9" s="209">
        <v>119</v>
      </c>
      <c r="J9" s="255">
        <v>121.29</v>
      </c>
      <c r="K9" s="209">
        <v>119</v>
      </c>
      <c r="L9" s="259">
        <v>90</v>
      </c>
    </row>
    <row r="10" spans="1:12" s="230" customFormat="1">
      <c r="A10" s="219"/>
      <c r="B10" s="262"/>
      <c r="C10" s="73"/>
      <c r="D10" s="73"/>
      <c r="E10" s="73"/>
      <c r="F10" s="73"/>
      <c r="G10" s="73"/>
      <c r="H10" s="73"/>
      <c r="I10" s="209"/>
      <c r="J10" s="255"/>
      <c r="K10" s="209"/>
      <c r="L10" s="259"/>
    </row>
    <row r="11" spans="1:12" s="230" customFormat="1" ht="25.5">
      <c r="A11" s="219"/>
      <c r="B11" s="262" t="s">
        <v>143</v>
      </c>
      <c r="C11" s="73" t="s">
        <v>77</v>
      </c>
      <c r="D11" s="73"/>
      <c r="E11" s="73"/>
      <c r="F11" s="73"/>
      <c r="G11" s="73"/>
      <c r="H11" s="73"/>
      <c r="I11" s="209">
        <v>119</v>
      </c>
      <c r="J11" s="255">
        <v>216.19</v>
      </c>
      <c r="K11" s="209">
        <v>119</v>
      </c>
      <c r="L11" s="259">
        <v>163</v>
      </c>
    </row>
    <row r="12" spans="1:12" s="230" customFormat="1">
      <c r="A12" s="219"/>
      <c r="B12" s="262"/>
      <c r="C12" s="73"/>
      <c r="D12" s="73"/>
      <c r="E12" s="73"/>
      <c r="F12" s="73"/>
      <c r="G12" s="73"/>
      <c r="H12" s="73"/>
      <c r="I12" s="209"/>
      <c r="J12" s="255"/>
      <c r="K12" s="209"/>
      <c r="L12" s="259"/>
    </row>
    <row r="13" spans="1:12" s="230" customFormat="1">
      <c r="A13" s="219"/>
      <c r="B13" s="261" t="s">
        <v>145</v>
      </c>
      <c r="C13" s="73"/>
      <c r="D13" s="73"/>
      <c r="E13" s="73"/>
      <c r="F13" s="73"/>
      <c r="G13" s="73"/>
      <c r="H13" s="73"/>
      <c r="I13" s="209"/>
      <c r="J13" s="255"/>
      <c r="K13" s="209"/>
      <c r="L13" s="259"/>
    </row>
    <row r="14" spans="1:12" s="230" customFormat="1">
      <c r="A14" s="219"/>
      <c r="B14" s="262"/>
      <c r="C14" s="73"/>
      <c r="D14" s="73"/>
      <c r="E14" s="73"/>
      <c r="F14" s="73"/>
      <c r="G14" s="73"/>
      <c r="H14" s="73"/>
      <c r="I14" s="209"/>
      <c r="J14" s="255"/>
      <c r="K14" s="209"/>
      <c r="L14" s="259"/>
    </row>
    <row r="15" spans="1:12" s="230" customFormat="1" ht="42" customHeight="1">
      <c r="A15" s="219"/>
      <c r="B15" s="262" t="s">
        <v>146</v>
      </c>
      <c r="C15" s="73" t="s">
        <v>77</v>
      </c>
      <c r="D15" s="73"/>
      <c r="E15" s="73"/>
      <c r="F15" s="73"/>
      <c r="G15" s="73"/>
      <c r="H15" s="73"/>
      <c r="I15" s="209">
        <f>820+165</f>
        <v>985</v>
      </c>
      <c r="J15" s="255">
        <v>71.5</v>
      </c>
      <c r="K15" s="209">
        <f>820+165</f>
        <v>985</v>
      </c>
      <c r="L15" s="259">
        <v>50</v>
      </c>
    </row>
    <row r="16" spans="1:12" s="230" customFormat="1">
      <c r="A16" s="219"/>
      <c r="B16" s="262"/>
      <c r="C16" s="73"/>
      <c r="D16" s="73"/>
      <c r="E16" s="73"/>
      <c r="F16" s="73"/>
      <c r="G16" s="73"/>
      <c r="H16" s="73"/>
      <c r="I16" s="209"/>
      <c r="J16" s="255"/>
      <c r="K16" s="209"/>
      <c r="L16" s="259"/>
    </row>
    <row r="17" spans="1:12" s="230" customFormat="1" ht="27" customHeight="1">
      <c r="A17" s="219"/>
      <c r="B17" s="262" t="s">
        <v>147</v>
      </c>
      <c r="C17" s="73" t="s">
        <v>77</v>
      </c>
      <c r="D17" s="73"/>
      <c r="E17" s="73"/>
      <c r="F17" s="73"/>
      <c r="G17" s="73"/>
      <c r="H17" s="73"/>
      <c r="I17" s="209">
        <v>30</v>
      </c>
      <c r="J17" s="255">
        <v>71.5</v>
      </c>
      <c r="K17" s="209">
        <v>30</v>
      </c>
      <c r="L17" s="259">
        <v>52</v>
      </c>
    </row>
    <row r="18" spans="1:12" s="230" customFormat="1">
      <c r="A18" s="219"/>
      <c r="B18" s="262"/>
      <c r="C18" s="73"/>
      <c r="D18" s="73"/>
      <c r="E18" s="73"/>
      <c r="F18" s="73"/>
      <c r="G18" s="73"/>
      <c r="H18" s="73"/>
      <c r="I18" s="209"/>
      <c r="J18" s="255"/>
      <c r="K18" s="209"/>
      <c r="L18" s="259"/>
    </row>
  </sheetData>
  <printOptions gridLines="1"/>
  <pageMargins left="0.74803149606299202" right="0.511811023622047" top="0.511811023622047" bottom="0.23622047244094499" header="0.511811023622047" footer="0.511811023622047"/>
  <pageSetup paperSize="9" scale="80" orientation="portrait" r:id="rId1"/>
  <headerFooter alignWithMargins="0">
    <oddFooter>&amp;L&amp;A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8"/>
  <sheetViews>
    <sheetView workbookViewId="0">
      <selection activeCell="B15" sqref="B15"/>
    </sheetView>
  </sheetViews>
  <sheetFormatPr defaultRowHeight="15"/>
  <cols>
    <col min="2" max="2" width="22" customWidth="1"/>
    <col min="3" max="3" width="9.140625" style="260"/>
    <col min="4" max="4" width="11.7109375" style="256" customWidth="1"/>
  </cols>
  <sheetData>
    <row r="5" spans="2:4">
      <c r="B5" s="263" t="s">
        <v>148</v>
      </c>
    </row>
    <row r="6" spans="2:4">
      <c r="B6" t="s">
        <v>149</v>
      </c>
      <c r="C6" s="260" t="s">
        <v>77</v>
      </c>
      <c r="D6" s="256">
        <f>50*6.6/100</f>
        <v>3.3</v>
      </c>
    </row>
    <row r="7" spans="2:4" ht="15.75" thickBot="1">
      <c r="D7" s="264">
        <f>SUM(D6:D6)</f>
        <v>3.3</v>
      </c>
    </row>
    <row r="8" spans="2:4" ht="15.75" thickTop="1"/>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5"/>
  <sheetViews>
    <sheetView view="pageBreakPreview" zoomScale="85" zoomScaleNormal="85" zoomScaleSheetLayoutView="85" workbookViewId="0">
      <pane ySplit="11" topLeftCell="A18" activePane="bottomLeft" state="frozen"/>
      <selection pane="bottomLeft" activeCell="I23" sqref="I23"/>
    </sheetView>
  </sheetViews>
  <sheetFormatPr defaultRowHeight="12.75"/>
  <cols>
    <col min="1" max="1" width="6.85546875" style="144" customWidth="1"/>
    <col min="2" max="2" width="46.42578125" style="144" customWidth="1"/>
    <col min="3" max="3" width="9.5703125" style="143" customWidth="1"/>
    <col min="4" max="4" width="5" style="143" customWidth="1"/>
    <col min="5" max="5" width="6.85546875" style="142" customWidth="1"/>
    <col min="6" max="7" width="6.85546875" style="142" hidden="1" customWidth="1"/>
    <col min="8" max="8" width="5" style="207" bestFit="1" customWidth="1"/>
    <col min="9" max="9" width="7" style="141" bestFit="1" customWidth="1"/>
    <col min="10" max="10" width="14.5703125" style="141" bestFit="1" customWidth="1"/>
    <col min="11" max="11" width="13.85546875" style="144" bestFit="1" customWidth="1"/>
    <col min="12" max="12" width="2.28515625" style="140" customWidth="1"/>
    <col min="13" max="13" width="11.5703125" style="141" customWidth="1"/>
    <col min="14" max="14" width="10.85546875" style="142" bestFit="1" customWidth="1"/>
    <col min="15" max="15" width="5.28515625" style="142" customWidth="1"/>
    <col min="16" max="16" width="4" style="143" bestFit="1" customWidth="1"/>
    <col min="17" max="17" width="6.7109375" style="143" bestFit="1" customWidth="1"/>
    <col min="18" max="18" width="9.28515625" style="141" bestFit="1" customWidth="1"/>
    <col min="19" max="19" width="5.28515625" style="142" customWidth="1"/>
    <col min="20" max="20" width="4" style="143" bestFit="1" customWidth="1"/>
    <col min="21" max="21" width="6.7109375" style="143" bestFit="1" customWidth="1"/>
    <col min="22" max="22" width="9.28515625" style="141" bestFit="1" customWidth="1"/>
    <col min="23" max="23" width="17.28515625" style="144" bestFit="1" customWidth="1"/>
    <col min="24" max="24" width="27.85546875" style="144" customWidth="1"/>
    <col min="25" max="247" width="9.140625" style="144"/>
    <col min="248" max="248" width="6.85546875" style="144" customWidth="1"/>
    <col min="249" max="249" width="55.28515625" style="144" customWidth="1"/>
    <col min="250" max="250" width="5" style="144" customWidth="1"/>
    <col min="251" max="251" width="15.140625" style="144" bestFit="1" customWidth="1"/>
    <col min="252" max="263" width="0" style="144" hidden="1" customWidth="1"/>
    <col min="264" max="264" width="7" style="144" customWidth="1"/>
    <col min="265" max="265" width="6.7109375" style="144" bestFit="1" customWidth="1"/>
    <col min="266" max="266" width="10.7109375" style="144" customWidth="1"/>
    <col min="267" max="267" width="10.42578125" style="144" customWidth="1"/>
    <col min="268" max="268" width="2.28515625" style="144" customWidth="1"/>
    <col min="269" max="269" width="11.5703125" style="144" customWidth="1"/>
    <col min="270" max="270" width="9.85546875" style="144" bestFit="1" customWidth="1"/>
    <col min="271" max="271" width="5.28515625" style="144" customWidth="1"/>
    <col min="272" max="272" width="4" style="144" bestFit="1" customWidth="1"/>
    <col min="273" max="273" width="6.7109375" style="144" bestFit="1" customWidth="1"/>
    <col min="274" max="274" width="9.28515625" style="144" bestFit="1" customWidth="1"/>
    <col min="275" max="275" width="5.28515625" style="144" customWidth="1"/>
    <col min="276" max="276" width="4" style="144" bestFit="1" customWidth="1"/>
    <col min="277" max="277" width="6.7109375" style="144" bestFit="1" customWidth="1"/>
    <col min="278" max="278" width="9.28515625" style="144" bestFit="1" customWidth="1"/>
    <col min="279" max="279" width="17.28515625" style="144" bestFit="1" customWidth="1"/>
    <col min="280" max="280" width="16.5703125" style="144" bestFit="1" customWidth="1"/>
    <col min="281" max="503" width="9.140625" style="144"/>
    <col min="504" max="504" width="6.85546875" style="144" customWidth="1"/>
    <col min="505" max="505" width="55.28515625" style="144" customWidth="1"/>
    <col min="506" max="506" width="5" style="144" customWidth="1"/>
    <col min="507" max="507" width="15.140625" style="144" bestFit="1" customWidth="1"/>
    <col min="508" max="519" width="0" style="144" hidden="1" customWidth="1"/>
    <col min="520" max="520" width="7" style="144" customWidth="1"/>
    <col min="521" max="521" width="6.7109375" style="144" bestFit="1" customWidth="1"/>
    <col min="522" max="522" width="10.7109375" style="144" customWidth="1"/>
    <col min="523" max="523" width="10.42578125" style="144" customWidth="1"/>
    <col min="524" max="524" width="2.28515625" style="144" customWidth="1"/>
    <col min="525" max="525" width="11.5703125" style="144" customWidth="1"/>
    <col min="526" max="526" width="9.85546875" style="144" bestFit="1" customWidth="1"/>
    <col min="527" max="527" width="5.28515625" style="144" customWidth="1"/>
    <col min="528" max="528" width="4" style="144" bestFit="1" customWidth="1"/>
    <col min="529" max="529" width="6.7109375" style="144" bestFit="1" customWidth="1"/>
    <col min="530" max="530" width="9.28515625" style="144" bestFit="1" customWidth="1"/>
    <col min="531" max="531" width="5.28515625" style="144" customWidth="1"/>
    <col min="532" max="532" width="4" style="144" bestFit="1" customWidth="1"/>
    <col min="533" max="533" width="6.7109375" style="144" bestFit="1" customWidth="1"/>
    <col min="534" max="534" width="9.28515625" style="144" bestFit="1" customWidth="1"/>
    <col min="535" max="535" width="17.28515625" style="144" bestFit="1" customWidth="1"/>
    <col min="536" max="536" width="16.5703125" style="144" bestFit="1" customWidth="1"/>
    <col min="537" max="759" width="9.140625" style="144"/>
    <col min="760" max="760" width="6.85546875" style="144" customWidth="1"/>
    <col min="761" max="761" width="55.28515625" style="144" customWidth="1"/>
    <col min="762" max="762" width="5" style="144" customWidth="1"/>
    <col min="763" max="763" width="15.140625" style="144" bestFit="1" customWidth="1"/>
    <col min="764" max="775" width="0" style="144" hidden="1" customWidth="1"/>
    <col min="776" max="776" width="7" style="144" customWidth="1"/>
    <col min="777" max="777" width="6.7109375" style="144" bestFit="1" customWidth="1"/>
    <col min="778" max="778" width="10.7109375" style="144" customWidth="1"/>
    <col min="779" max="779" width="10.42578125" style="144" customWidth="1"/>
    <col min="780" max="780" width="2.28515625" style="144" customWidth="1"/>
    <col min="781" max="781" width="11.5703125" style="144" customWidth="1"/>
    <col min="782" max="782" width="9.85546875" style="144" bestFit="1" customWidth="1"/>
    <col min="783" max="783" width="5.28515625" style="144" customWidth="1"/>
    <col min="784" max="784" width="4" style="144" bestFit="1" customWidth="1"/>
    <col min="785" max="785" width="6.7109375" style="144" bestFit="1" customWidth="1"/>
    <col min="786" max="786" width="9.28515625" style="144" bestFit="1" customWidth="1"/>
    <col min="787" max="787" width="5.28515625" style="144" customWidth="1"/>
    <col min="788" max="788" width="4" style="144" bestFit="1" customWidth="1"/>
    <col min="789" max="789" width="6.7109375" style="144" bestFit="1" customWidth="1"/>
    <col min="790" max="790" width="9.28515625" style="144" bestFit="1" customWidth="1"/>
    <col min="791" max="791" width="17.28515625" style="144" bestFit="1" customWidth="1"/>
    <col min="792" max="792" width="16.5703125" style="144" bestFit="1" customWidth="1"/>
    <col min="793" max="1015" width="9.140625" style="144"/>
    <col min="1016" max="1016" width="6.85546875" style="144" customWidth="1"/>
    <col min="1017" max="1017" width="55.28515625" style="144" customWidth="1"/>
    <col min="1018" max="1018" width="5" style="144" customWidth="1"/>
    <col min="1019" max="1019" width="15.140625" style="144" bestFit="1" customWidth="1"/>
    <col min="1020" max="1031" width="0" style="144" hidden="1" customWidth="1"/>
    <col min="1032" max="1032" width="7" style="144" customWidth="1"/>
    <col min="1033" max="1033" width="6.7109375" style="144" bestFit="1" customWidth="1"/>
    <col min="1034" max="1034" width="10.7109375" style="144" customWidth="1"/>
    <col min="1035" max="1035" width="10.42578125" style="144" customWidth="1"/>
    <col min="1036" max="1036" width="2.28515625" style="144" customWidth="1"/>
    <col min="1037" max="1037" width="11.5703125" style="144" customWidth="1"/>
    <col min="1038" max="1038" width="9.85546875" style="144" bestFit="1" customWidth="1"/>
    <col min="1039" max="1039" width="5.28515625" style="144" customWidth="1"/>
    <col min="1040" max="1040" width="4" style="144" bestFit="1" customWidth="1"/>
    <col min="1041" max="1041" width="6.7109375" style="144" bestFit="1" customWidth="1"/>
    <col min="1042" max="1042" width="9.28515625" style="144" bestFit="1" customWidth="1"/>
    <col min="1043" max="1043" width="5.28515625" style="144" customWidth="1"/>
    <col min="1044" max="1044" width="4" style="144" bestFit="1" customWidth="1"/>
    <col min="1045" max="1045" width="6.7109375" style="144" bestFit="1" customWidth="1"/>
    <col min="1046" max="1046" width="9.28515625" style="144" bestFit="1" customWidth="1"/>
    <col min="1047" max="1047" width="17.28515625" style="144" bestFit="1" customWidth="1"/>
    <col min="1048" max="1048" width="16.5703125" style="144" bestFit="1" customWidth="1"/>
    <col min="1049" max="1271" width="9.140625" style="144"/>
    <col min="1272" max="1272" width="6.85546875" style="144" customWidth="1"/>
    <col min="1273" max="1273" width="55.28515625" style="144" customWidth="1"/>
    <col min="1274" max="1274" width="5" style="144" customWidth="1"/>
    <col min="1275" max="1275" width="15.140625" style="144" bestFit="1" customWidth="1"/>
    <col min="1276" max="1287" width="0" style="144" hidden="1" customWidth="1"/>
    <col min="1288" max="1288" width="7" style="144" customWidth="1"/>
    <col min="1289" max="1289" width="6.7109375" style="144" bestFit="1" customWidth="1"/>
    <col min="1290" max="1290" width="10.7109375" style="144" customWidth="1"/>
    <col min="1291" max="1291" width="10.42578125" style="144" customWidth="1"/>
    <col min="1292" max="1292" width="2.28515625" style="144" customWidth="1"/>
    <col min="1293" max="1293" width="11.5703125" style="144" customWidth="1"/>
    <col min="1294" max="1294" width="9.85546875" style="144" bestFit="1" customWidth="1"/>
    <col min="1295" max="1295" width="5.28515625" style="144" customWidth="1"/>
    <col min="1296" max="1296" width="4" style="144" bestFit="1" customWidth="1"/>
    <col min="1297" max="1297" width="6.7109375" style="144" bestFit="1" customWidth="1"/>
    <col min="1298" max="1298" width="9.28515625" style="144" bestFit="1" customWidth="1"/>
    <col min="1299" max="1299" width="5.28515625" style="144" customWidth="1"/>
    <col min="1300" max="1300" width="4" style="144" bestFit="1" customWidth="1"/>
    <col min="1301" max="1301" width="6.7109375" style="144" bestFit="1" customWidth="1"/>
    <col min="1302" max="1302" width="9.28515625" style="144" bestFit="1" customWidth="1"/>
    <col min="1303" max="1303" width="17.28515625" style="144" bestFit="1" customWidth="1"/>
    <col min="1304" max="1304" width="16.5703125" style="144" bestFit="1" customWidth="1"/>
    <col min="1305" max="1527" width="9.140625" style="144"/>
    <col min="1528" max="1528" width="6.85546875" style="144" customWidth="1"/>
    <col min="1529" max="1529" width="55.28515625" style="144" customWidth="1"/>
    <col min="1530" max="1530" width="5" style="144" customWidth="1"/>
    <col min="1531" max="1531" width="15.140625" style="144" bestFit="1" customWidth="1"/>
    <col min="1532" max="1543" width="0" style="144" hidden="1" customWidth="1"/>
    <col min="1544" max="1544" width="7" style="144" customWidth="1"/>
    <col min="1545" max="1545" width="6.7109375" style="144" bestFit="1" customWidth="1"/>
    <col min="1546" max="1546" width="10.7109375" style="144" customWidth="1"/>
    <col min="1547" max="1547" width="10.42578125" style="144" customWidth="1"/>
    <col min="1548" max="1548" width="2.28515625" style="144" customWidth="1"/>
    <col min="1549" max="1549" width="11.5703125" style="144" customWidth="1"/>
    <col min="1550" max="1550" width="9.85546875" style="144" bestFit="1" customWidth="1"/>
    <col min="1551" max="1551" width="5.28515625" style="144" customWidth="1"/>
    <col min="1552" max="1552" width="4" style="144" bestFit="1" customWidth="1"/>
    <col min="1553" max="1553" width="6.7109375" style="144" bestFit="1" customWidth="1"/>
    <col min="1554" max="1554" width="9.28515625" style="144" bestFit="1" customWidth="1"/>
    <col min="1555" max="1555" width="5.28515625" style="144" customWidth="1"/>
    <col min="1556" max="1556" width="4" style="144" bestFit="1" customWidth="1"/>
    <col min="1557" max="1557" width="6.7109375" style="144" bestFit="1" customWidth="1"/>
    <col min="1558" max="1558" width="9.28515625" style="144" bestFit="1" customWidth="1"/>
    <col min="1559" max="1559" width="17.28515625" style="144" bestFit="1" customWidth="1"/>
    <col min="1560" max="1560" width="16.5703125" style="144" bestFit="1" customWidth="1"/>
    <col min="1561" max="1783" width="9.140625" style="144"/>
    <col min="1784" max="1784" width="6.85546875" style="144" customWidth="1"/>
    <col min="1785" max="1785" width="55.28515625" style="144" customWidth="1"/>
    <col min="1786" max="1786" width="5" style="144" customWidth="1"/>
    <col min="1787" max="1787" width="15.140625" style="144" bestFit="1" customWidth="1"/>
    <col min="1788" max="1799" width="0" style="144" hidden="1" customWidth="1"/>
    <col min="1800" max="1800" width="7" style="144" customWidth="1"/>
    <col min="1801" max="1801" width="6.7109375" style="144" bestFit="1" customWidth="1"/>
    <col min="1802" max="1802" width="10.7109375" style="144" customWidth="1"/>
    <col min="1803" max="1803" width="10.42578125" style="144" customWidth="1"/>
    <col min="1804" max="1804" width="2.28515625" style="144" customWidth="1"/>
    <col min="1805" max="1805" width="11.5703125" style="144" customWidth="1"/>
    <col min="1806" max="1806" width="9.85546875" style="144" bestFit="1" customWidth="1"/>
    <col min="1807" max="1807" width="5.28515625" style="144" customWidth="1"/>
    <col min="1808" max="1808" width="4" style="144" bestFit="1" customWidth="1"/>
    <col min="1809" max="1809" width="6.7109375" style="144" bestFit="1" customWidth="1"/>
    <col min="1810" max="1810" width="9.28515625" style="144" bestFit="1" customWidth="1"/>
    <col min="1811" max="1811" width="5.28515625" style="144" customWidth="1"/>
    <col min="1812" max="1812" width="4" style="144" bestFit="1" customWidth="1"/>
    <col min="1813" max="1813" width="6.7109375" style="144" bestFit="1" customWidth="1"/>
    <col min="1814" max="1814" width="9.28515625" style="144" bestFit="1" customWidth="1"/>
    <col min="1815" max="1815" width="17.28515625" style="144" bestFit="1" customWidth="1"/>
    <col min="1816" max="1816" width="16.5703125" style="144" bestFit="1" customWidth="1"/>
    <col min="1817" max="2039" width="9.140625" style="144"/>
    <col min="2040" max="2040" width="6.85546875" style="144" customWidth="1"/>
    <col min="2041" max="2041" width="55.28515625" style="144" customWidth="1"/>
    <col min="2042" max="2042" width="5" style="144" customWidth="1"/>
    <col min="2043" max="2043" width="15.140625" style="144" bestFit="1" customWidth="1"/>
    <col min="2044" max="2055" width="0" style="144" hidden="1" customWidth="1"/>
    <col min="2056" max="2056" width="7" style="144" customWidth="1"/>
    <col min="2057" max="2057" width="6.7109375" style="144" bestFit="1" customWidth="1"/>
    <col min="2058" max="2058" width="10.7109375" style="144" customWidth="1"/>
    <col min="2059" max="2059" width="10.42578125" style="144" customWidth="1"/>
    <col min="2060" max="2060" width="2.28515625" style="144" customWidth="1"/>
    <col min="2061" max="2061" width="11.5703125" style="144" customWidth="1"/>
    <col min="2062" max="2062" width="9.85546875" style="144" bestFit="1" customWidth="1"/>
    <col min="2063" max="2063" width="5.28515625" style="144" customWidth="1"/>
    <col min="2064" max="2064" width="4" style="144" bestFit="1" customWidth="1"/>
    <col min="2065" max="2065" width="6.7109375" style="144" bestFit="1" customWidth="1"/>
    <col min="2066" max="2066" width="9.28515625" style="144" bestFit="1" customWidth="1"/>
    <col min="2067" max="2067" width="5.28515625" style="144" customWidth="1"/>
    <col min="2068" max="2068" width="4" style="144" bestFit="1" customWidth="1"/>
    <col min="2069" max="2069" width="6.7109375" style="144" bestFit="1" customWidth="1"/>
    <col min="2070" max="2070" width="9.28515625" style="144" bestFit="1" customWidth="1"/>
    <col min="2071" max="2071" width="17.28515625" style="144" bestFit="1" customWidth="1"/>
    <col min="2072" max="2072" width="16.5703125" style="144" bestFit="1" customWidth="1"/>
    <col min="2073" max="2295" width="9.140625" style="144"/>
    <col min="2296" max="2296" width="6.85546875" style="144" customWidth="1"/>
    <col min="2297" max="2297" width="55.28515625" style="144" customWidth="1"/>
    <col min="2298" max="2298" width="5" style="144" customWidth="1"/>
    <col min="2299" max="2299" width="15.140625" style="144" bestFit="1" customWidth="1"/>
    <col min="2300" max="2311" width="0" style="144" hidden="1" customWidth="1"/>
    <col min="2312" max="2312" width="7" style="144" customWidth="1"/>
    <col min="2313" max="2313" width="6.7109375" style="144" bestFit="1" customWidth="1"/>
    <col min="2314" max="2314" width="10.7109375" style="144" customWidth="1"/>
    <col min="2315" max="2315" width="10.42578125" style="144" customWidth="1"/>
    <col min="2316" max="2316" width="2.28515625" style="144" customWidth="1"/>
    <col min="2317" max="2317" width="11.5703125" style="144" customWidth="1"/>
    <col min="2318" max="2318" width="9.85546875" style="144" bestFit="1" customWidth="1"/>
    <col min="2319" max="2319" width="5.28515625" style="144" customWidth="1"/>
    <col min="2320" max="2320" width="4" style="144" bestFit="1" customWidth="1"/>
    <col min="2321" max="2321" width="6.7109375" style="144" bestFit="1" customWidth="1"/>
    <col min="2322" max="2322" width="9.28515625" style="144" bestFit="1" customWidth="1"/>
    <col min="2323" max="2323" width="5.28515625" style="144" customWidth="1"/>
    <col min="2324" max="2324" width="4" style="144" bestFit="1" customWidth="1"/>
    <col min="2325" max="2325" width="6.7109375" style="144" bestFit="1" customWidth="1"/>
    <col min="2326" max="2326" width="9.28515625" style="144" bestFit="1" customWidth="1"/>
    <col min="2327" max="2327" width="17.28515625" style="144" bestFit="1" customWidth="1"/>
    <col min="2328" max="2328" width="16.5703125" style="144" bestFit="1" customWidth="1"/>
    <col min="2329" max="2551" width="9.140625" style="144"/>
    <col min="2552" max="2552" width="6.85546875" style="144" customWidth="1"/>
    <col min="2553" max="2553" width="55.28515625" style="144" customWidth="1"/>
    <col min="2554" max="2554" width="5" style="144" customWidth="1"/>
    <col min="2555" max="2555" width="15.140625" style="144" bestFit="1" customWidth="1"/>
    <col min="2556" max="2567" width="0" style="144" hidden="1" customWidth="1"/>
    <col min="2568" max="2568" width="7" style="144" customWidth="1"/>
    <col min="2569" max="2569" width="6.7109375" style="144" bestFit="1" customWidth="1"/>
    <col min="2570" max="2570" width="10.7109375" style="144" customWidth="1"/>
    <col min="2571" max="2571" width="10.42578125" style="144" customWidth="1"/>
    <col min="2572" max="2572" width="2.28515625" style="144" customWidth="1"/>
    <col min="2573" max="2573" width="11.5703125" style="144" customWidth="1"/>
    <col min="2574" max="2574" width="9.85546875" style="144" bestFit="1" customWidth="1"/>
    <col min="2575" max="2575" width="5.28515625" style="144" customWidth="1"/>
    <col min="2576" max="2576" width="4" style="144" bestFit="1" customWidth="1"/>
    <col min="2577" max="2577" width="6.7109375" style="144" bestFit="1" customWidth="1"/>
    <col min="2578" max="2578" width="9.28515625" style="144" bestFit="1" customWidth="1"/>
    <col min="2579" max="2579" width="5.28515625" style="144" customWidth="1"/>
    <col min="2580" max="2580" width="4" style="144" bestFit="1" customWidth="1"/>
    <col min="2581" max="2581" width="6.7109375" style="144" bestFit="1" customWidth="1"/>
    <col min="2582" max="2582" width="9.28515625" style="144" bestFit="1" customWidth="1"/>
    <col min="2583" max="2583" width="17.28515625" style="144" bestFit="1" customWidth="1"/>
    <col min="2584" max="2584" width="16.5703125" style="144" bestFit="1" customWidth="1"/>
    <col min="2585" max="2807" width="9.140625" style="144"/>
    <col min="2808" max="2808" width="6.85546875" style="144" customWidth="1"/>
    <col min="2809" max="2809" width="55.28515625" style="144" customWidth="1"/>
    <col min="2810" max="2810" width="5" style="144" customWidth="1"/>
    <col min="2811" max="2811" width="15.140625" style="144" bestFit="1" customWidth="1"/>
    <col min="2812" max="2823" width="0" style="144" hidden="1" customWidth="1"/>
    <col min="2824" max="2824" width="7" style="144" customWidth="1"/>
    <col min="2825" max="2825" width="6.7109375" style="144" bestFit="1" customWidth="1"/>
    <col min="2826" max="2826" width="10.7109375" style="144" customWidth="1"/>
    <col min="2827" max="2827" width="10.42578125" style="144" customWidth="1"/>
    <col min="2828" max="2828" width="2.28515625" style="144" customWidth="1"/>
    <col min="2829" max="2829" width="11.5703125" style="144" customWidth="1"/>
    <col min="2830" max="2830" width="9.85546875" style="144" bestFit="1" customWidth="1"/>
    <col min="2831" max="2831" width="5.28515625" style="144" customWidth="1"/>
    <col min="2832" max="2832" width="4" style="144" bestFit="1" customWidth="1"/>
    <col min="2833" max="2833" width="6.7109375" style="144" bestFit="1" customWidth="1"/>
    <col min="2834" max="2834" width="9.28515625" style="144" bestFit="1" customWidth="1"/>
    <col min="2835" max="2835" width="5.28515625" style="144" customWidth="1"/>
    <col min="2836" max="2836" width="4" style="144" bestFit="1" customWidth="1"/>
    <col min="2837" max="2837" width="6.7109375" style="144" bestFit="1" customWidth="1"/>
    <col min="2838" max="2838" width="9.28515625" style="144" bestFit="1" customWidth="1"/>
    <col min="2839" max="2839" width="17.28515625" style="144" bestFit="1" customWidth="1"/>
    <col min="2840" max="2840" width="16.5703125" style="144" bestFit="1" customWidth="1"/>
    <col min="2841" max="3063" width="9.140625" style="144"/>
    <col min="3064" max="3064" width="6.85546875" style="144" customWidth="1"/>
    <col min="3065" max="3065" width="55.28515625" style="144" customWidth="1"/>
    <col min="3066" max="3066" width="5" style="144" customWidth="1"/>
    <col min="3067" max="3067" width="15.140625" style="144" bestFit="1" customWidth="1"/>
    <col min="3068" max="3079" width="0" style="144" hidden="1" customWidth="1"/>
    <col min="3080" max="3080" width="7" style="144" customWidth="1"/>
    <col min="3081" max="3081" width="6.7109375" style="144" bestFit="1" customWidth="1"/>
    <col min="3082" max="3082" width="10.7109375" style="144" customWidth="1"/>
    <col min="3083" max="3083" width="10.42578125" style="144" customWidth="1"/>
    <col min="3084" max="3084" width="2.28515625" style="144" customWidth="1"/>
    <col min="3085" max="3085" width="11.5703125" style="144" customWidth="1"/>
    <col min="3086" max="3086" width="9.85546875" style="144" bestFit="1" customWidth="1"/>
    <col min="3087" max="3087" width="5.28515625" style="144" customWidth="1"/>
    <col min="3088" max="3088" width="4" style="144" bestFit="1" customWidth="1"/>
    <col min="3089" max="3089" width="6.7109375" style="144" bestFit="1" customWidth="1"/>
    <col min="3090" max="3090" width="9.28515625" style="144" bestFit="1" customWidth="1"/>
    <col min="3091" max="3091" width="5.28515625" style="144" customWidth="1"/>
    <col min="3092" max="3092" width="4" style="144" bestFit="1" customWidth="1"/>
    <col min="3093" max="3093" width="6.7109375" style="144" bestFit="1" customWidth="1"/>
    <col min="3094" max="3094" width="9.28515625" style="144" bestFit="1" customWidth="1"/>
    <col min="3095" max="3095" width="17.28515625" style="144" bestFit="1" customWidth="1"/>
    <col min="3096" max="3096" width="16.5703125" style="144" bestFit="1" customWidth="1"/>
    <col min="3097" max="3319" width="9.140625" style="144"/>
    <col min="3320" max="3320" width="6.85546875" style="144" customWidth="1"/>
    <col min="3321" max="3321" width="55.28515625" style="144" customWidth="1"/>
    <col min="3322" max="3322" width="5" style="144" customWidth="1"/>
    <col min="3323" max="3323" width="15.140625" style="144" bestFit="1" customWidth="1"/>
    <col min="3324" max="3335" width="0" style="144" hidden="1" customWidth="1"/>
    <col min="3336" max="3336" width="7" style="144" customWidth="1"/>
    <col min="3337" max="3337" width="6.7109375" style="144" bestFit="1" customWidth="1"/>
    <col min="3338" max="3338" width="10.7109375" style="144" customWidth="1"/>
    <col min="3339" max="3339" width="10.42578125" style="144" customWidth="1"/>
    <col min="3340" max="3340" width="2.28515625" style="144" customWidth="1"/>
    <col min="3341" max="3341" width="11.5703125" style="144" customWidth="1"/>
    <col min="3342" max="3342" width="9.85546875" style="144" bestFit="1" customWidth="1"/>
    <col min="3343" max="3343" width="5.28515625" style="144" customWidth="1"/>
    <col min="3344" max="3344" width="4" style="144" bestFit="1" customWidth="1"/>
    <col min="3345" max="3345" width="6.7109375" style="144" bestFit="1" customWidth="1"/>
    <col min="3346" max="3346" width="9.28515625" style="144" bestFit="1" customWidth="1"/>
    <col min="3347" max="3347" width="5.28515625" style="144" customWidth="1"/>
    <col min="3348" max="3348" width="4" style="144" bestFit="1" customWidth="1"/>
    <col min="3349" max="3349" width="6.7109375" style="144" bestFit="1" customWidth="1"/>
    <col min="3350" max="3350" width="9.28515625" style="144" bestFit="1" customWidth="1"/>
    <col min="3351" max="3351" width="17.28515625" style="144" bestFit="1" customWidth="1"/>
    <col min="3352" max="3352" width="16.5703125" style="144" bestFit="1" customWidth="1"/>
    <col min="3353" max="3575" width="9.140625" style="144"/>
    <col min="3576" max="3576" width="6.85546875" style="144" customWidth="1"/>
    <col min="3577" max="3577" width="55.28515625" style="144" customWidth="1"/>
    <col min="3578" max="3578" width="5" style="144" customWidth="1"/>
    <col min="3579" max="3579" width="15.140625" style="144" bestFit="1" customWidth="1"/>
    <col min="3580" max="3591" width="0" style="144" hidden="1" customWidth="1"/>
    <col min="3592" max="3592" width="7" style="144" customWidth="1"/>
    <col min="3593" max="3593" width="6.7109375" style="144" bestFit="1" customWidth="1"/>
    <col min="3594" max="3594" width="10.7109375" style="144" customWidth="1"/>
    <col min="3595" max="3595" width="10.42578125" style="144" customWidth="1"/>
    <col min="3596" max="3596" width="2.28515625" style="144" customWidth="1"/>
    <col min="3597" max="3597" width="11.5703125" style="144" customWidth="1"/>
    <col min="3598" max="3598" width="9.85546875" style="144" bestFit="1" customWidth="1"/>
    <col min="3599" max="3599" width="5.28515625" style="144" customWidth="1"/>
    <col min="3600" max="3600" width="4" style="144" bestFit="1" customWidth="1"/>
    <col min="3601" max="3601" width="6.7109375" style="144" bestFit="1" customWidth="1"/>
    <col min="3602" max="3602" width="9.28515625" style="144" bestFit="1" customWidth="1"/>
    <col min="3603" max="3603" width="5.28515625" style="144" customWidth="1"/>
    <col min="3604" max="3604" width="4" style="144" bestFit="1" customWidth="1"/>
    <col min="3605" max="3605" width="6.7109375" style="144" bestFit="1" customWidth="1"/>
    <col min="3606" max="3606" width="9.28515625" style="144" bestFit="1" customWidth="1"/>
    <col min="3607" max="3607" width="17.28515625" style="144" bestFit="1" customWidth="1"/>
    <col min="3608" max="3608" width="16.5703125" style="144" bestFit="1" customWidth="1"/>
    <col min="3609" max="3831" width="9.140625" style="144"/>
    <col min="3832" max="3832" width="6.85546875" style="144" customWidth="1"/>
    <col min="3833" max="3833" width="55.28515625" style="144" customWidth="1"/>
    <col min="3834" max="3834" width="5" style="144" customWidth="1"/>
    <col min="3835" max="3835" width="15.140625" style="144" bestFit="1" customWidth="1"/>
    <col min="3836" max="3847" width="0" style="144" hidden="1" customWidth="1"/>
    <col min="3848" max="3848" width="7" style="144" customWidth="1"/>
    <col min="3849" max="3849" width="6.7109375" style="144" bestFit="1" customWidth="1"/>
    <col min="3850" max="3850" width="10.7109375" style="144" customWidth="1"/>
    <col min="3851" max="3851" width="10.42578125" style="144" customWidth="1"/>
    <col min="3852" max="3852" width="2.28515625" style="144" customWidth="1"/>
    <col min="3853" max="3853" width="11.5703125" style="144" customWidth="1"/>
    <col min="3854" max="3854" width="9.85546875" style="144" bestFit="1" customWidth="1"/>
    <col min="3855" max="3855" width="5.28515625" style="144" customWidth="1"/>
    <col min="3856" max="3856" width="4" style="144" bestFit="1" customWidth="1"/>
    <col min="3857" max="3857" width="6.7109375" style="144" bestFit="1" customWidth="1"/>
    <col min="3858" max="3858" width="9.28515625" style="144" bestFit="1" customWidth="1"/>
    <col min="3859" max="3859" width="5.28515625" style="144" customWidth="1"/>
    <col min="3860" max="3860" width="4" style="144" bestFit="1" customWidth="1"/>
    <col min="3861" max="3861" width="6.7109375" style="144" bestFit="1" customWidth="1"/>
    <col min="3862" max="3862" width="9.28515625" style="144" bestFit="1" customWidth="1"/>
    <col min="3863" max="3863" width="17.28515625" style="144" bestFit="1" customWidth="1"/>
    <col min="3864" max="3864" width="16.5703125" style="144" bestFit="1" customWidth="1"/>
    <col min="3865" max="4087" width="9.140625" style="144"/>
    <col min="4088" max="4088" width="6.85546875" style="144" customWidth="1"/>
    <col min="4089" max="4089" width="55.28515625" style="144" customWidth="1"/>
    <col min="4090" max="4090" width="5" style="144" customWidth="1"/>
    <col min="4091" max="4091" width="15.140625" style="144" bestFit="1" customWidth="1"/>
    <col min="4092" max="4103" width="0" style="144" hidden="1" customWidth="1"/>
    <col min="4104" max="4104" width="7" style="144" customWidth="1"/>
    <col min="4105" max="4105" width="6.7109375" style="144" bestFit="1" customWidth="1"/>
    <col min="4106" max="4106" width="10.7109375" style="144" customWidth="1"/>
    <col min="4107" max="4107" width="10.42578125" style="144" customWidth="1"/>
    <col min="4108" max="4108" width="2.28515625" style="144" customWidth="1"/>
    <col min="4109" max="4109" width="11.5703125" style="144" customWidth="1"/>
    <col min="4110" max="4110" width="9.85546875" style="144" bestFit="1" customWidth="1"/>
    <col min="4111" max="4111" width="5.28515625" style="144" customWidth="1"/>
    <col min="4112" max="4112" width="4" style="144" bestFit="1" customWidth="1"/>
    <col min="4113" max="4113" width="6.7109375" style="144" bestFit="1" customWidth="1"/>
    <col min="4114" max="4114" width="9.28515625" style="144" bestFit="1" customWidth="1"/>
    <col min="4115" max="4115" width="5.28515625" style="144" customWidth="1"/>
    <col min="4116" max="4116" width="4" style="144" bestFit="1" customWidth="1"/>
    <col min="4117" max="4117" width="6.7109375" style="144" bestFit="1" customWidth="1"/>
    <col min="4118" max="4118" width="9.28515625" style="144" bestFit="1" customWidth="1"/>
    <col min="4119" max="4119" width="17.28515625" style="144" bestFit="1" customWidth="1"/>
    <col min="4120" max="4120" width="16.5703125" style="144" bestFit="1" customWidth="1"/>
    <col min="4121" max="4343" width="9.140625" style="144"/>
    <col min="4344" max="4344" width="6.85546875" style="144" customWidth="1"/>
    <col min="4345" max="4345" width="55.28515625" style="144" customWidth="1"/>
    <col min="4346" max="4346" width="5" style="144" customWidth="1"/>
    <col min="4347" max="4347" width="15.140625" style="144" bestFit="1" customWidth="1"/>
    <col min="4348" max="4359" width="0" style="144" hidden="1" customWidth="1"/>
    <col min="4360" max="4360" width="7" style="144" customWidth="1"/>
    <col min="4361" max="4361" width="6.7109375" style="144" bestFit="1" customWidth="1"/>
    <col min="4362" max="4362" width="10.7109375" style="144" customWidth="1"/>
    <col min="4363" max="4363" width="10.42578125" style="144" customWidth="1"/>
    <col min="4364" max="4364" width="2.28515625" style="144" customWidth="1"/>
    <col min="4365" max="4365" width="11.5703125" style="144" customWidth="1"/>
    <col min="4366" max="4366" width="9.85546875" style="144" bestFit="1" customWidth="1"/>
    <col min="4367" max="4367" width="5.28515625" style="144" customWidth="1"/>
    <col min="4368" max="4368" width="4" style="144" bestFit="1" customWidth="1"/>
    <col min="4369" max="4369" width="6.7109375" style="144" bestFit="1" customWidth="1"/>
    <col min="4370" max="4370" width="9.28515625" style="144" bestFit="1" customWidth="1"/>
    <col min="4371" max="4371" width="5.28515625" style="144" customWidth="1"/>
    <col min="4372" max="4372" width="4" style="144" bestFit="1" customWidth="1"/>
    <col min="4373" max="4373" width="6.7109375" style="144" bestFit="1" customWidth="1"/>
    <col min="4374" max="4374" width="9.28515625" style="144" bestFit="1" customWidth="1"/>
    <col min="4375" max="4375" width="17.28515625" style="144" bestFit="1" customWidth="1"/>
    <col min="4376" max="4376" width="16.5703125" style="144" bestFit="1" customWidth="1"/>
    <col min="4377" max="4599" width="9.140625" style="144"/>
    <col min="4600" max="4600" width="6.85546875" style="144" customWidth="1"/>
    <col min="4601" max="4601" width="55.28515625" style="144" customWidth="1"/>
    <col min="4602" max="4602" width="5" style="144" customWidth="1"/>
    <col min="4603" max="4603" width="15.140625" style="144" bestFit="1" customWidth="1"/>
    <col min="4604" max="4615" width="0" style="144" hidden="1" customWidth="1"/>
    <col min="4616" max="4616" width="7" style="144" customWidth="1"/>
    <col min="4617" max="4617" width="6.7109375" style="144" bestFit="1" customWidth="1"/>
    <col min="4618" max="4618" width="10.7109375" style="144" customWidth="1"/>
    <col min="4619" max="4619" width="10.42578125" style="144" customWidth="1"/>
    <col min="4620" max="4620" width="2.28515625" style="144" customWidth="1"/>
    <col min="4621" max="4621" width="11.5703125" style="144" customWidth="1"/>
    <col min="4622" max="4622" width="9.85546875" style="144" bestFit="1" customWidth="1"/>
    <col min="4623" max="4623" width="5.28515625" style="144" customWidth="1"/>
    <col min="4624" max="4624" width="4" style="144" bestFit="1" customWidth="1"/>
    <col min="4625" max="4625" width="6.7109375" style="144" bestFit="1" customWidth="1"/>
    <col min="4626" max="4626" width="9.28515625" style="144" bestFit="1" customWidth="1"/>
    <col min="4627" max="4627" width="5.28515625" style="144" customWidth="1"/>
    <col min="4628" max="4628" width="4" style="144" bestFit="1" customWidth="1"/>
    <col min="4629" max="4629" width="6.7109375" style="144" bestFit="1" customWidth="1"/>
    <col min="4630" max="4630" width="9.28515625" style="144" bestFit="1" customWidth="1"/>
    <col min="4631" max="4631" width="17.28515625" style="144" bestFit="1" customWidth="1"/>
    <col min="4632" max="4632" width="16.5703125" style="144" bestFit="1" customWidth="1"/>
    <col min="4633" max="4855" width="9.140625" style="144"/>
    <col min="4856" max="4856" width="6.85546875" style="144" customWidth="1"/>
    <col min="4857" max="4857" width="55.28515625" style="144" customWidth="1"/>
    <col min="4858" max="4858" width="5" style="144" customWidth="1"/>
    <col min="4859" max="4859" width="15.140625" style="144" bestFit="1" customWidth="1"/>
    <col min="4860" max="4871" width="0" style="144" hidden="1" customWidth="1"/>
    <col min="4872" max="4872" width="7" style="144" customWidth="1"/>
    <col min="4873" max="4873" width="6.7109375" style="144" bestFit="1" customWidth="1"/>
    <col min="4874" max="4874" width="10.7109375" style="144" customWidth="1"/>
    <col min="4875" max="4875" width="10.42578125" style="144" customWidth="1"/>
    <col min="4876" max="4876" width="2.28515625" style="144" customWidth="1"/>
    <col min="4877" max="4877" width="11.5703125" style="144" customWidth="1"/>
    <col min="4878" max="4878" width="9.85546875" style="144" bestFit="1" customWidth="1"/>
    <col min="4879" max="4879" width="5.28515625" style="144" customWidth="1"/>
    <col min="4880" max="4880" width="4" style="144" bestFit="1" customWidth="1"/>
    <col min="4881" max="4881" width="6.7109375" style="144" bestFit="1" customWidth="1"/>
    <col min="4882" max="4882" width="9.28515625" style="144" bestFit="1" customWidth="1"/>
    <col min="4883" max="4883" width="5.28515625" style="144" customWidth="1"/>
    <col min="4884" max="4884" width="4" style="144" bestFit="1" customWidth="1"/>
    <col min="4885" max="4885" width="6.7109375" style="144" bestFit="1" customWidth="1"/>
    <col min="4886" max="4886" width="9.28515625" style="144" bestFit="1" customWidth="1"/>
    <col min="4887" max="4887" width="17.28515625" style="144" bestFit="1" customWidth="1"/>
    <col min="4888" max="4888" width="16.5703125" style="144" bestFit="1" customWidth="1"/>
    <col min="4889" max="5111" width="9.140625" style="144"/>
    <col min="5112" max="5112" width="6.85546875" style="144" customWidth="1"/>
    <col min="5113" max="5113" width="55.28515625" style="144" customWidth="1"/>
    <col min="5114" max="5114" width="5" style="144" customWidth="1"/>
    <col min="5115" max="5115" width="15.140625" style="144" bestFit="1" customWidth="1"/>
    <col min="5116" max="5127" width="0" style="144" hidden="1" customWidth="1"/>
    <col min="5128" max="5128" width="7" style="144" customWidth="1"/>
    <col min="5129" max="5129" width="6.7109375" style="144" bestFit="1" customWidth="1"/>
    <col min="5130" max="5130" width="10.7109375" style="144" customWidth="1"/>
    <col min="5131" max="5131" width="10.42578125" style="144" customWidth="1"/>
    <col min="5132" max="5132" width="2.28515625" style="144" customWidth="1"/>
    <col min="5133" max="5133" width="11.5703125" style="144" customWidth="1"/>
    <col min="5134" max="5134" width="9.85546875" style="144" bestFit="1" customWidth="1"/>
    <col min="5135" max="5135" width="5.28515625" style="144" customWidth="1"/>
    <col min="5136" max="5136" width="4" style="144" bestFit="1" customWidth="1"/>
    <col min="5137" max="5137" width="6.7109375" style="144" bestFit="1" customWidth="1"/>
    <col min="5138" max="5138" width="9.28515625" style="144" bestFit="1" customWidth="1"/>
    <col min="5139" max="5139" width="5.28515625" style="144" customWidth="1"/>
    <col min="5140" max="5140" width="4" style="144" bestFit="1" customWidth="1"/>
    <col min="5141" max="5141" width="6.7109375" style="144" bestFit="1" customWidth="1"/>
    <col min="5142" max="5142" width="9.28515625" style="144" bestFit="1" customWidth="1"/>
    <col min="5143" max="5143" width="17.28515625" style="144" bestFit="1" customWidth="1"/>
    <col min="5144" max="5144" width="16.5703125" style="144" bestFit="1" customWidth="1"/>
    <col min="5145" max="5367" width="9.140625" style="144"/>
    <col min="5368" max="5368" width="6.85546875" style="144" customWidth="1"/>
    <col min="5369" max="5369" width="55.28515625" style="144" customWidth="1"/>
    <col min="5370" max="5370" width="5" style="144" customWidth="1"/>
    <col min="5371" max="5371" width="15.140625" style="144" bestFit="1" customWidth="1"/>
    <col min="5372" max="5383" width="0" style="144" hidden="1" customWidth="1"/>
    <col min="5384" max="5384" width="7" style="144" customWidth="1"/>
    <col min="5385" max="5385" width="6.7109375" style="144" bestFit="1" customWidth="1"/>
    <col min="5386" max="5386" width="10.7109375" style="144" customWidth="1"/>
    <col min="5387" max="5387" width="10.42578125" style="144" customWidth="1"/>
    <col min="5388" max="5388" width="2.28515625" style="144" customWidth="1"/>
    <col min="5389" max="5389" width="11.5703125" style="144" customWidth="1"/>
    <col min="5390" max="5390" width="9.85546875" style="144" bestFit="1" customWidth="1"/>
    <col min="5391" max="5391" width="5.28515625" style="144" customWidth="1"/>
    <col min="5392" max="5392" width="4" style="144" bestFit="1" customWidth="1"/>
    <col min="5393" max="5393" width="6.7109375" style="144" bestFit="1" customWidth="1"/>
    <col min="5394" max="5394" width="9.28515625" style="144" bestFit="1" customWidth="1"/>
    <col min="5395" max="5395" width="5.28515625" style="144" customWidth="1"/>
    <col min="5396" max="5396" width="4" style="144" bestFit="1" customWidth="1"/>
    <col min="5397" max="5397" width="6.7109375" style="144" bestFit="1" customWidth="1"/>
    <col min="5398" max="5398" width="9.28515625" style="144" bestFit="1" customWidth="1"/>
    <col min="5399" max="5399" width="17.28515625" style="144" bestFit="1" customWidth="1"/>
    <col min="5400" max="5400" width="16.5703125" style="144" bestFit="1" customWidth="1"/>
    <col min="5401" max="5623" width="9.140625" style="144"/>
    <col min="5624" max="5624" width="6.85546875" style="144" customWidth="1"/>
    <col min="5625" max="5625" width="55.28515625" style="144" customWidth="1"/>
    <col min="5626" max="5626" width="5" style="144" customWidth="1"/>
    <col min="5627" max="5627" width="15.140625" style="144" bestFit="1" customWidth="1"/>
    <col min="5628" max="5639" width="0" style="144" hidden="1" customWidth="1"/>
    <col min="5640" max="5640" width="7" style="144" customWidth="1"/>
    <col min="5641" max="5641" width="6.7109375" style="144" bestFit="1" customWidth="1"/>
    <col min="5642" max="5642" width="10.7109375" style="144" customWidth="1"/>
    <col min="5643" max="5643" width="10.42578125" style="144" customWidth="1"/>
    <col min="5644" max="5644" width="2.28515625" style="144" customWidth="1"/>
    <col min="5645" max="5645" width="11.5703125" style="144" customWidth="1"/>
    <col min="5646" max="5646" width="9.85546875" style="144" bestFit="1" customWidth="1"/>
    <col min="5647" max="5647" width="5.28515625" style="144" customWidth="1"/>
    <col min="5648" max="5648" width="4" style="144" bestFit="1" customWidth="1"/>
    <col min="5649" max="5649" width="6.7109375" style="144" bestFit="1" customWidth="1"/>
    <col min="5650" max="5650" width="9.28515625" style="144" bestFit="1" customWidth="1"/>
    <col min="5651" max="5651" width="5.28515625" style="144" customWidth="1"/>
    <col min="5652" max="5652" width="4" style="144" bestFit="1" customWidth="1"/>
    <col min="5653" max="5653" width="6.7109375" style="144" bestFit="1" customWidth="1"/>
    <col min="5654" max="5654" width="9.28515625" style="144" bestFit="1" customWidth="1"/>
    <col min="5655" max="5655" width="17.28515625" style="144" bestFit="1" customWidth="1"/>
    <col min="5656" max="5656" width="16.5703125" style="144" bestFit="1" customWidth="1"/>
    <col min="5657" max="5879" width="9.140625" style="144"/>
    <col min="5880" max="5880" width="6.85546875" style="144" customWidth="1"/>
    <col min="5881" max="5881" width="55.28515625" style="144" customWidth="1"/>
    <col min="5882" max="5882" width="5" style="144" customWidth="1"/>
    <col min="5883" max="5883" width="15.140625" style="144" bestFit="1" customWidth="1"/>
    <col min="5884" max="5895" width="0" style="144" hidden="1" customWidth="1"/>
    <col min="5896" max="5896" width="7" style="144" customWidth="1"/>
    <col min="5897" max="5897" width="6.7109375" style="144" bestFit="1" customWidth="1"/>
    <col min="5898" max="5898" width="10.7109375" style="144" customWidth="1"/>
    <col min="5899" max="5899" width="10.42578125" style="144" customWidth="1"/>
    <col min="5900" max="5900" width="2.28515625" style="144" customWidth="1"/>
    <col min="5901" max="5901" width="11.5703125" style="144" customWidth="1"/>
    <col min="5902" max="5902" width="9.85546875" style="144" bestFit="1" customWidth="1"/>
    <col min="5903" max="5903" width="5.28515625" style="144" customWidth="1"/>
    <col min="5904" max="5904" width="4" style="144" bestFit="1" customWidth="1"/>
    <col min="5905" max="5905" width="6.7109375" style="144" bestFit="1" customWidth="1"/>
    <col min="5906" max="5906" width="9.28515625" style="144" bestFit="1" customWidth="1"/>
    <col min="5907" max="5907" width="5.28515625" style="144" customWidth="1"/>
    <col min="5908" max="5908" width="4" style="144" bestFit="1" customWidth="1"/>
    <col min="5909" max="5909" width="6.7109375" style="144" bestFit="1" customWidth="1"/>
    <col min="5910" max="5910" width="9.28515625" style="144" bestFit="1" customWidth="1"/>
    <col min="5911" max="5911" width="17.28515625" style="144" bestFit="1" customWidth="1"/>
    <col min="5912" max="5912" width="16.5703125" style="144" bestFit="1" customWidth="1"/>
    <col min="5913" max="6135" width="9.140625" style="144"/>
    <col min="6136" max="6136" width="6.85546875" style="144" customWidth="1"/>
    <col min="6137" max="6137" width="55.28515625" style="144" customWidth="1"/>
    <col min="6138" max="6138" width="5" style="144" customWidth="1"/>
    <col min="6139" max="6139" width="15.140625" style="144" bestFit="1" customWidth="1"/>
    <col min="6140" max="6151" width="0" style="144" hidden="1" customWidth="1"/>
    <col min="6152" max="6152" width="7" style="144" customWidth="1"/>
    <col min="6153" max="6153" width="6.7109375" style="144" bestFit="1" customWidth="1"/>
    <col min="6154" max="6154" width="10.7109375" style="144" customWidth="1"/>
    <col min="6155" max="6155" width="10.42578125" style="144" customWidth="1"/>
    <col min="6156" max="6156" width="2.28515625" style="144" customWidth="1"/>
    <col min="6157" max="6157" width="11.5703125" style="144" customWidth="1"/>
    <col min="6158" max="6158" width="9.85546875" style="144" bestFit="1" customWidth="1"/>
    <col min="6159" max="6159" width="5.28515625" style="144" customWidth="1"/>
    <col min="6160" max="6160" width="4" style="144" bestFit="1" customWidth="1"/>
    <col min="6161" max="6161" width="6.7109375" style="144" bestFit="1" customWidth="1"/>
    <col min="6162" max="6162" width="9.28515625" style="144" bestFit="1" customWidth="1"/>
    <col min="6163" max="6163" width="5.28515625" style="144" customWidth="1"/>
    <col min="6164" max="6164" width="4" style="144" bestFit="1" customWidth="1"/>
    <col min="6165" max="6165" width="6.7109375" style="144" bestFit="1" customWidth="1"/>
    <col min="6166" max="6166" width="9.28515625" style="144" bestFit="1" customWidth="1"/>
    <col min="6167" max="6167" width="17.28515625" style="144" bestFit="1" customWidth="1"/>
    <col min="6168" max="6168" width="16.5703125" style="144" bestFit="1" customWidth="1"/>
    <col min="6169" max="6391" width="9.140625" style="144"/>
    <col min="6392" max="6392" width="6.85546875" style="144" customWidth="1"/>
    <col min="6393" max="6393" width="55.28515625" style="144" customWidth="1"/>
    <col min="6394" max="6394" width="5" style="144" customWidth="1"/>
    <col min="6395" max="6395" width="15.140625" style="144" bestFit="1" customWidth="1"/>
    <col min="6396" max="6407" width="0" style="144" hidden="1" customWidth="1"/>
    <col min="6408" max="6408" width="7" style="144" customWidth="1"/>
    <col min="6409" max="6409" width="6.7109375" style="144" bestFit="1" customWidth="1"/>
    <col min="6410" max="6410" width="10.7109375" style="144" customWidth="1"/>
    <col min="6411" max="6411" width="10.42578125" style="144" customWidth="1"/>
    <col min="6412" max="6412" width="2.28515625" style="144" customWidth="1"/>
    <col min="6413" max="6413" width="11.5703125" style="144" customWidth="1"/>
    <col min="6414" max="6414" width="9.85546875" style="144" bestFit="1" customWidth="1"/>
    <col min="6415" max="6415" width="5.28515625" style="144" customWidth="1"/>
    <col min="6416" max="6416" width="4" style="144" bestFit="1" customWidth="1"/>
    <col min="6417" max="6417" width="6.7109375" style="144" bestFit="1" customWidth="1"/>
    <col min="6418" max="6418" width="9.28515625" style="144" bestFit="1" customWidth="1"/>
    <col min="6419" max="6419" width="5.28515625" style="144" customWidth="1"/>
    <col min="6420" max="6420" width="4" style="144" bestFit="1" customWidth="1"/>
    <col min="6421" max="6421" width="6.7109375" style="144" bestFit="1" customWidth="1"/>
    <col min="6422" max="6422" width="9.28515625" style="144" bestFit="1" customWidth="1"/>
    <col min="6423" max="6423" width="17.28515625" style="144" bestFit="1" customWidth="1"/>
    <col min="6424" max="6424" width="16.5703125" style="144" bestFit="1" customWidth="1"/>
    <col min="6425" max="6647" width="9.140625" style="144"/>
    <col min="6648" max="6648" width="6.85546875" style="144" customWidth="1"/>
    <col min="6649" max="6649" width="55.28515625" style="144" customWidth="1"/>
    <col min="6650" max="6650" width="5" style="144" customWidth="1"/>
    <col min="6651" max="6651" width="15.140625" style="144" bestFit="1" customWidth="1"/>
    <col min="6652" max="6663" width="0" style="144" hidden="1" customWidth="1"/>
    <col min="6664" max="6664" width="7" style="144" customWidth="1"/>
    <col min="6665" max="6665" width="6.7109375" style="144" bestFit="1" customWidth="1"/>
    <col min="6666" max="6666" width="10.7109375" style="144" customWidth="1"/>
    <col min="6667" max="6667" width="10.42578125" style="144" customWidth="1"/>
    <col min="6668" max="6668" width="2.28515625" style="144" customWidth="1"/>
    <col min="6669" max="6669" width="11.5703125" style="144" customWidth="1"/>
    <col min="6670" max="6670" width="9.85546875" style="144" bestFit="1" customWidth="1"/>
    <col min="6671" max="6671" width="5.28515625" style="144" customWidth="1"/>
    <col min="6672" max="6672" width="4" style="144" bestFit="1" customWidth="1"/>
    <col min="6673" max="6673" width="6.7109375" style="144" bestFit="1" customWidth="1"/>
    <col min="6674" max="6674" width="9.28515625" style="144" bestFit="1" customWidth="1"/>
    <col min="6675" max="6675" width="5.28515625" style="144" customWidth="1"/>
    <col min="6676" max="6676" width="4" style="144" bestFit="1" customWidth="1"/>
    <col min="6677" max="6677" width="6.7109375" style="144" bestFit="1" customWidth="1"/>
    <col min="6678" max="6678" width="9.28515625" style="144" bestFit="1" customWidth="1"/>
    <col min="6679" max="6679" width="17.28515625" style="144" bestFit="1" customWidth="1"/>
    <col min="6680" max="6680" width="16.5703125" style="144" bestFit="1" customWidth="1"/>
    <col min="6681" max="6903" width="9.140625" style="144"/>
    <col min="6904" max="6904" width="6.85546875" style="144" customWidth="1"/>
    <col min="6905" max="6905" width="55.28515625" style="144" customWidth="1"/>
    <col min="6906" max="6906" width="5" style="144" customWidth="1"/>
    <col min="6907" max="6907" width="15.140625" style="144" bestFit="1" customWidth="1"/>
    <col min="6908" max="6919" width="0" style="144" hidden="1" customWidth="1"/>
    <col min="6920" max="6920" width="7" style="144" customWidth="1"/>
    <col min="6921" max="6921" width="6.7109375" style="144" bestFit="1" customWidth="1"/>
    <col min="6922" max="6922" width="10.7109375" style="144" customWidth="1"/>
    <col min="6923" max="6923" width="10.42578125" style="144" customWidth="1"/>
    <col min="6924" max="6924" width="2.28515625" style="144" customWidth="1"/>
    <col min="6925" max="6925" width="11.5703125" style="144" customWidth="1"/>
    <col min="6926" max="6926" width="9.85546875" style="144" bestFit="1" customWidth="1"/>
    <col min="6927" max="6927" width="5.28515625" style="144" customWidth="1"/>
    <col min="6928" max="6928" width="4" style="144" bestFit="1" customWidth="1"/>
    <col min="6929" max="6929" width="6.7109375" style="144" bestFit="1" customWidth="1"/>
    <col min="6930" max="6930" width="9.28515625" style="144" bestFit="1" customWidth="1"/>
    <col min="6931" max="6931" width="5.28515625" style="144" customWidth="1"/>
    <col min="6932" max="6932" width="4" style="144" bestFit="1" customWidth="1"/>
    <col min="6933" max="6933" width="6.7109375" style="144" bestFit="1" customWidth="1"/>
    <col min="6934" max="6934" width="9.28515625" style="144" bestFit="1" customWidth="1"/>
    <col min="6935" max="6935" width="17.28515625" style="144" bestFit="1" customWidth="1"/>
    <col min="6936" max="6936" width="16.5703125" style="144" bestFit="1" customWidth="1"/>
    <col min="6937" max="7159" width="9.140625" style="144"/>
    <col min="7160" max="7160" width="6.85546875" style="144" customWidth="1"/>
    <col min="7161" max="7161" width="55.28515625" style="144" customWidth="1"/>
    <col min="7162" max="7162" width="5" style="144" customWidth="1"/>
    <col min="7163" max="7163" width="15.140625" style="144" bestFit="1" customWidth="1"/>
    <col min="7164" max="7175" width="0" style="144" hidden="1" customWidth="1"/>
    <col min="7176" max="7176" width="7" style="144" customWidth="1"/>
    <col min="7177" max="7177" width="6.7109375" style="144" bestFit="1" customWidth="1"/>
    <col min="7178" max="7178" width="10.7109375" style="144" customWidth="1"/>
    <col min="7179" max="7179" width="10.42578125" style="144" customWidth="1"/>
    <col min="7180" max="7180" width="2.28515625" style="144" customWidth="1"/>
    <col min="7181" max="7181" width="11.5703125" style="144" customWidth="1"/>
    <col min="7182" max="7182" width="9.85546875" style="144" bestFit="1" customWidth="1"/>
    <col min="7183" max="7183" width="5.28515625" style="144" customWidth="1"/>
    <col min="7184" max="7184" width="4" style="144" bestFit="1" customWidth="1"/>
    <col min="7185" max="7185" width="6.7109375" style="144" bestFit="1" customWidth="1"/>
    <col min="7186" max="7186" width="9.28515625" style="144" bestFit="1" customWidth="1"/>
    <col min="7187" max="7187" width="5.28515625" style="144" customWidth="1"/>
    <col min="7188" max="7188" width="4" style="144" bestFit="1" customWidth="1"/>
    <col min="7189" max="7189" width="6.7109375" style="144" bestFit="1" customWidth="1"/>
    <col min="7190" max="7190" width="9.28515625" style="144" bestFit="1" customWidth="1"/>
    <col min="7191" max="7191" width="17.28515625" style="144" bestFit="1" customWidth="1"/>
    <col min="7192" max="7192" width="16.5703125" style="144" bestFit="1" customWidth="1"/>
    <col min="7193" max="7415" width="9.140625" style="144"/>
    <col min="7416" max="7416" width="6.85546875" style="144" customWidth="1"/>
    <col min="7417" max="7417" width="55.28515625" style="144" customWidth="1"/>
    <col min="7418" max="7418" width="5" style="144" customWidth="1"/>
    <col min="7419" max="7419" width="15.140625" style="144" bestFit="1" customWidth="1"/>
    <col min="7420" max="7431" width="0" style="144" hidden="1" customWidth="1"/>
    <col min="7432" max="7432" width="7" style="144" customWidth="1"/>
    <col min="7433" max="7433" width="6.7109375" style="144" bestFit="1" customWidth="1"/>
    <col min="7434" max="7434" width="10.7109375" style="144" customWidth="1"/>
    <col min="7435" max="7435" width="10.42578125" style="144" customWidth="1"/>
    <col min="7436" max="7436" width="2.28515625" style="144" customWidth="1"/>
    <col min="7437" max="7437" width="11.5703125" style="144" customWidth="1"/>
    <col min="7438" max="7438" width="9.85546875" style="144" bestFit="1" customWidth="1"/>
    <col min="7439" max="7439" width="5.28515625" style="144" customWidth="1"/>
    <col min="7440" max="7440" width="4" style="144" bestFit="1" customWidth="1"/>
    <col min="7441" max="7441" width="6.7109375" style="144" bestFit="1" customWidth="1"/>
    <col min="7442" max="7442" width="9.28515625" style="144" bestFit="1" customWidth="1"/>
    <col min="7443" max="7443" width="5.28515625" style="144" customWidth="1"/>
    <col min="7444" max="7444" width="4" style="144" bestFit="1" customWidth="1"/>
    <col min="7445" max="7445" width="6.7109375" style="144" bestFit="1" customWidth="1"/>
    <col min="7446" max="7446" width="9.28515625" style="144" bestFit="1" customWidth="1"/>
    <col min="7447" max="7447" width="17.28515625" style="144" bestFit="1" customWidth="1"/>
    <col min="7448" max="7448" width="16.5703125" style="144" bestFit="1" customWidth="1"/>
    <col min="7449" max="7671" width="9.140625" style="144"/>
    <col min="7672" max="7672" width="6.85546875" style="144" customWidth="1"/>
    <col min="7673" max="7673" width="55.28515625" style="144" customWidth="1"/>
    <col min="7674" max="7674" width="5" style="144" customWidth="1"/>
    <col min="7675" max="7675" width="15.140625" style="144" bestFit="1" customWidth="1"/>
    <col min="7676" max="7687" width="0" style="144" hidden="1" customWidth="1"/>
    <col min="7688" max="7688" width="7" style="144" customWidth="1"/>
    <col min="7689" max="7689" width="6.7109375" style="144" bestFit="1" customWidth="1"/>
    <col min="7690" max="7690" width="10.7109375" style="144" customWidth="1"/>
    <col min="7691" max="7691" width="10.42578125" style="144" customWidth="1"/>
    <col min="7692" max="7692" width="2.28515625" style="144" customWidth="1"/>
    <col min="7693" max="7693" width="11.5703125" style="144" customWidth="1"/>
    <col min="7694" max="7694" width="9.85546875" style="144" bestFit="1" customWidth="1"/>
    <col min="7695" max="7695" width="5.28515625" style="144" customWidth="1"/>
    <col min="7696" max="7696" width="4" style="144" bestFit="1" customWidth="1"/>
    <col min="7697" max="7697" width="6.7109375" style="144" bestFit="1" customWidth="1"/>
    <col min="7698" max="7698" width="9.28515625" style="144" bestFit="1" customWidth="1"/>
    <col min="7699" max="7699" width="5.28515625" style="144" customWidth="1"/>
    <col min="7700" max="7700" width="4" style="144" bestFit="1" customWidth="1"/>
    <col min="7701" max="7701" width="6.7109375" style="144" bestFit="1" customWidth="1"/>
    <col min="7702" max="7702" width="9.28515625" style="144" bestFit="1" customWidth="1"/>
    <col min="7703" max="7703" width="17.28515625" style="144" bestFit="1" customWidth="1"/>
    <col min="7704" max="7704" width="16.5703125" style="144" bestFit="1" customWidth="1"/>
    <col min="7705" max="7927" width="9.140625" style="144"/>
    <col min="7928" max="7928" width="6.85546875" style="144" customWidth="1"/>
    <col min="7929" max="7929" width="55.28515625" style="144" customWidth="1"/>
    <col min="7930" max="7930" width="5" style="144" customWidth="1"/>
    <col min="7931" max="7931" width="15.140625" style="144" bestFit="1" customWidth="1"/>
    <col min="7932" max="7943" width="0" style="144" hidden="1" customWidth="1"/>
    <col min="7944" max="7944" width="7" style="144" customWidth="1"/>
    <col min="7945" max="7945" width="6.7109375" style="144" bestFit="1" customWidth="1"/>
    <col min="7946" max="7946" width="10.7109375" style="144" customWidth="1"/>
    <col min="7947" max="7947" width="10.42578125" style="144" customWidth="1"/>
    <col min="7948" max="7948" width="2.28515625" style="144" customWidth="1"/>
    <col min="7949" max="7949" width="11.5703125" style="144" customWidth="1"/>
    <col min="7950" max="7950" width="9.85546875" style="144" bestFit="1" customWidth="1"/>
    <col min="7951" max="7951" width="5.28515625" style="144" customWidth="1"/>
    <col min="7952" max="7952" width="4" style="144" bestFit="1" customWidth="1"/>
    <col min="7953" max="7953" width="6.7109375" style="144" bestFit="1" customWidth="1"/>
    <col min="7954" max="7954" width="9.28515625" style="144" bestFit="1" customWidth="1"/>
    <col min="7955" max="7955" width="5.28515625" style="144" customWidth="1"/>
    <col min="7956" max="7956" width="4" style="144" bestFit="1" customWidth="1"/>
    <col min="7957" max="7957" width="6.7109375" style="144" bestFit="1" customWidth="1"/>
    <col min="7958" max="7958" width="9.28515625" style="144" bestFit="1" customWidth="1"/>
    <col min="7959" max="7959" width="17.28515625" style="144" bestFit="1" customWidth="1"/>
    <col min="7960" max="7960" width="16.5703125" style="144" bestFit="1" customWidth="1"/>
    <col min="7961" max="8183" width="9.140625" style="144"/>
    <col min="8184" max="8184" width="6.85546875" style="144" customWidth="1"/>
    <col min="8185" max="8185" width="55.28515625" style="144" customWidth="1"/>
    <col min="8186" max="8186" width="5" style="144" customWidth="1"/>
    <col min="8187" max="8187" width="15.140625" style="144" bestFit="1" customWidth="1"/>
    <col min="8188" max="8199" width="0" style="144" hidden="1" customWidth="1"/>
    <col min="8200" max="8200" width="7" style="144" customWidth="1"/>
    <col min="8201" max="8201" width="6.7109375" style="144" bestFit="1" customWidth="1"/>
    <col min="8202" max="8202" width="10.7109375" style="144" customWidth="1"/>
    <col min="8203" max="8203" width="10.42578125" style="144" customWidth="1"/>
    <col min="8204" max="8204" width="2.28515625" style="144" customWidth="1"/>
    <col min="8205" max="8205" width="11.5703125" style="144" customWidth="1"/>
    <col min="8206" max="8206" width="9.85546875" style="144" bestFit="1" customWidth="1"/>
    <col min="8207" max="8207" width="5.28515625" style="144" customWidth="1"/>
    <col min="8208" max="8208" width="4" style="144" bestFit="1" customWidth="1"/>
    <col min="8209" max="8209" width="6.7109375" style="144" bestFit="1" customWidth="1"/>
    <col min="8210" max="8210" width="9.28515625" style="144" bestFit="1" customWidth="1"/>
    <col min="8211" max="8211" width="5.28515625" style="144" customWidth="1"/>
    <col min="8212" max="8212" width="4" style="144" bestFit="1" customWidth="1"/>
    <col min="8213" max="8213" width="6.7109375" style="144" bestFit="1" customWidth="1"/>
    <col min="8214" max="8214" width="9.28515625" style="144" bestFit="1" customWidth="1"/>
    <col min="8215" max="8215" width="17.28515625" style="144" bestFit="1" customWidth="1"/>
    <col min="8216" max="8216" width="16.5703125" style="144" bestFit="1" customWidth="1"/>
    <col min="8217" max="8439" width="9.140625" style="144"/>
    <col min="8440" max="8440" width="6.85546875" style="144" customWidth="1"/>
    <col min="8441" max="8441" width="55.28515625" style="144" customWidth="1"/>
    <col min="8442" max="8442" width="5" style="144" customWidth="1"/>
    <col min="8443" max="8443" width="15.140625" style="144" bestFit="1" customWidth="1"/>
    <col min="8444" max="8455" width="0" style="144" hidden="1" customWidth="1"/>
    <col min="8456" max="8456" width="7" style="144" customWidth="1"/>
    <col min="8457" max="8457" width="6.7109375" style="144" bestFit="1" customWidth="1"/>
    <col min="8458" max="8458" width="10.7109375" style="144" customWidth="1"/>
    <col min="8459" max="8459" width="10.42578125" style="144" customWidth="1"/>
    <col min="8460" max="8460" width="2.28515625" style="144" customWidth="1"/>
    <col min="8461" max="8461" width="11.5703125" style="144" customWidth="1"/>
    <col min="8462" max="8462" width="9.85546875" style="144" bestFit="1" customWidth="1"/>
    <col min="8463" max="8463" width="5.28515625" style="144" customWidth="1"/>
    <col min="8464" max="8464" width="4" style="144" bestFit="1" customWidth="1"/>
    <col min="8465" max="8465" width="6.7109375" style="144" bestFit="1" customWidth="1"/>
    <col min="8466" max="8466" width="9.28515625" style="144" bestFit="1" customWidth="1"/>
    <col min="8467" max="8467" width="5.28515625" style="144" customWidth="1"/>
    <col min="8468" max="8468" width="4" style="144" bestFit="1" customWidth="1"/>
    <col min="8469" max="8469" width="6.7109375" style="144" bestFit="1" customWidth="1"/>
    <col min="8470" max="8470" width="9.28515625" style="144" bestFit="1" customWidth="1"/>
    <col min="8471" max="8471" width="17.28515625" style="144" bestFit="1" customWidth="1"/>
    <col min="8472" max="8472" width="16.5703125" style="144" bestFit="1" customWidth="1"/>
    <col min="8473" max="8695" width="9.140625" style="144"/>
    <col min="8696" max="8696" width="6.85546875" style="144" customWidth="1"/>
    <col min="8697" max="8697" width="55.28515625" style="144" customWidth="1"/>
    <col min="8698" max="8698" width="5" style="144" customWidth="1"/>
    <col min="8699" max="8699" width="15.140625" style="144" bestFit="1" customWidth="1"/>
    <col min="8700" max="8711" width="0" style="144" hidden="1" customWidth="1"/>
    <col min="8712" max="8712" width="7" style="144" customWidth="1"/>
    <col min="8713" max="8713" width="6.7109375" style="144" bestFit="1" customWidth="1"/>
    <col min="8714" max="8714" width="10.7109375" style="144" customWidth="1"/>
    <col min="8715" max="8715" width="10.42578125" style="144" customWidth="1"/>
    <col min="8716" max="8716" width="2.28515625" style="144" customWidth="1"/>
    <col min="8717" max="8717" width="11.5703125" style="144" customWidth="1"/>
    <col min="8718" max="8718" width="9.85546875" style="144" bestFit="1" customWidth="1"/>
    <col min="8719" max="8719" width="5.28515625" style="144" customWidth="1"/>
    <col min="8720" max="8720" width="4" style="144" bestFit="1" customWidth="1"/>
    <col min="8721" max="8721" width="6.7109375" style="144" bestFit="1" customWidth="1"/>
    <col min="8722" max="8722" width="9.28515625" style="144" bestFit="1" customWidth="1"/>
    <col min="8723" max="8723" width="5.28515625" style="144" customWidth="1"/>
    <col min="8724" max="8724" width="4" style="144" bestFit="1" customWidth="1"/>
    <col min="8725" max="8725" width="6.7109375" style="144" bestFit="1" customWidth="1"/>
    <col min="8726" max="8726" width="9.28515625" style="144" bestFit="1" customWidth="1"/>
    <col min="8727" max="8727" width="17.28515625" style="144" bestFit="1" customWidth="1"/>
    <col min="8728" max="8728" width="16.5703125" style="144" bestFit="1" customWidth="1"/>
    <col min="8729" max="8951" width="9.140625" style="144"/>
    <col min="8952" max="8952" width="6.85546875" style="144" customWidth="1"/>
    <col min="8953" max="8953" width="55.28515625" style="144" customWidth="1"/>
    <col min="8954" max="8954" width="5" style="144" customWidth="1"/>
    <col min="8955" max="8955" width="15.140625" style="144" bestFit="1" customWidth="1"/>
    <col min="8956" max="8967" width="0" style="144" hidden="1" customWidth="1"/>
    <col min="8968" max="8968" width="7" style="144" customWidth="1"/>
    <col min="8969" max="8969" width="6.7109375" style="144" bestFit="1" customWidth="1"/>
    <col min="8970" max="8970" width="10.7109375" style="144" customWidth="1"/>
    <col min="8971" max="8971" width="10.42578125" style="144" customWidth="1"/>
    <col min="8972" max="8972" width="2.28515625" style="144" customWidth="1"/>
    <col min="8973" max="8973" width="11.5703125" style="144" customWidth="1"/>
    <col min="8974" max="8974" width="9.85546875" style="144" bestFit="1" customWidth="1"/>
    <col min="8975" max="8975" width="5.28515625" style="144" customWidth="1"/>
    <col min="8976" max="8976" width="4" style="144" bestFit="1" customWidth="1"/>
    <col min="8977" max="8977" width="6.7109375" style="144" bestFit="1" customWidth="1"/>
    <col min="8978" max="8978" width="9.28515625" style="144" bestFit="1" customWidth="1"/>
    <col min="8979" max="8979" width="5.28515625" style="144" customWidth="1"/>
    <col min="8980" max="8980" width="4" style="144" bestFit="1" customWidth="1"/>
    <col min="8981" max="8981" width="6.7109375" style="144" bestFit="1" customWidth="1"/>
    <col min="8982" max="8982" width="9.28515625" style="144" bestFit="1" customWidth="1"/>
    <col min="8983" max="8983" width="17.28515625" style="144" bestFit="1" customWidth="1"/>
    <col min="8984" max="8984" width="16.5703125" style="144" bestFit="1" customWidth="1"/>
    <col min="8985" max="9207" width="9.140625" style="144"/>
    <col min="9208" max="9208" width="6.85546875" style="144" customWidth="1"/>
    <col min="9209" max="9209" width="55.28515625" style="144" customWidth="1"/>
    <col min="9210" max="9210" width="5" style="144" customWidth="1"/>
    <col min="9211" max="9211" width="15.140625" style="144" bestFit="1" customWidth="1"/>
    <col min="9212" max="9223" width="0" style="144" hidden="1" customWidth="1"/>
    <col min="9224" max="9224" width="7" style="144" customWidth="1"/>
    <col min="9225" max="9225" width="6.7109375" style="144" bestFit="1" customWidth="1"/>
    <col min="9226" max="9226" width="10.7109375" style="144" customWidth="1"/>
    <col min="9227" max="9227" width="10.42578125" style="144" customWidth="1"/>
    <col min="9228" max="9228" width="2.28515625" style="144" customWidth="1"/>
    <col min="9229" max="9229" width="11.5703125" style="144" customWidth="1"/>
    <col min="9230" max="9230" width="9.85546875" style="144" bestFit="1" customWidth="1"/>
    <col min="9231" max="9231" width="5.28515625" style="144" customWidth="1"/>
    <col min="9232" max="9232" width="4" style="144" bestFit="1" customWidth="1"/>
    <col min="9233" max="9233" width="6.7109375" style="144" bestFit="1" customWidth="1"/>
    <col min="9234" max="9234" width="9.28515625" style="144" bestFit="1" customWidth="1"/>
    <col min="9235" max="9235" width="5.28515625" style="144" customWidth="1"/>
    <col min="9236" max="9236" width="4" style="144" bestFit="1" customWidth="1"/>
    <col min="9237" max="9237" width="6.7109375" style="144" bestFit="1" customWidth="1"/>
    <col min="9238" max="9238" width="9.28515625" style="144" bestFit="1" customWidth="1"/>
    <col min="9239" max="9239" width="17.28515625" style="144" bestFit="1" customWidth="1"/>
    <col min="9240" max="9240" width="16.5703125" style="144" bestFit="1" customWidth="1"/>
    <col min="9241" max="9463" width="9.140625" style="144"/>
    <col min="9464" max="9464" width="6.85546875" style="144" customWidth="1"/>
    <col min="9465" max="9465" width="55.28515625" style="144" customWidth="1"/>
    <col min="9466" max="9466" width="5" style="144" customWidth="1"/>
    <col min="9467" max="9467" width="15.140625" style="144" bestFit="1" customWidth="1"/>
    <col min="9468" max="9479" width="0" style="144" hidden="1" customWidth="1"/>
    <col min="9480" max="9480" width="7" style="144" customWidth="1"/>
    <col min="9481" max="9481" width="6.7109375" style="144" bestFit="1" customWidth="1"/>
    <col min="9482" max="9482" width="10.7109375" style="144" customWidth="1"/>
    <col min="9483" max="9483" width="10.42578125" style="144" customWidth="1"/>
    <col min="9484" max="9484" width="2.28515625" style="144" customWidth="1"/>
    <col min="9485" max="9485" width="11.5703125" style="144" customWidth="1"/>
    <col min="9486" max="9486" width="9.85546875" style="144" bestFit="1" customWidth="1"/>
    <col min="9487" max="9487" width="5.28515625" style="144" customWidth="1"/>
    <col min="9488" max="9488" width="4" style="144" bestFit="1" customWidth="1"/>
    <col min="9489" max="9489" width="6.7109375" style="144" bestFit="1" customWidth="1"/>
    <col min="9490" max="9490" width="9.28515625" style="144" bestFit="1" customWidth="1"/>
    <col min="9491" max="9491" width="5.28515625" style="144" customWidth="1"/>
    <col min="9492" max="9492" width="4" style="144" bestFit="1" customWidth="1"/>
    <col min="9493" max="9493" width="6.7109375" style="144" bestFit="1" customWidth="1"/>
    <col min="9494" max="9494" width="9.28515625" style="144" bestFit="1" customWidth="1"/>
    <col min="9495" max="9495" width="17.28515625" style="144" bestFit="1" customWidth="1"/>
    <col min="9496" max="9496" width="16.5703125" style="144" bestFit="1" customWidth="1"/>
    <col min="9497" max="9719" width="9.140625" style="144"/>
    <col min="9720" max="9720" width="6.85546875" style="144" customWidth="1"/>
    <col min="9721" max="9721" width="55.28515625" style="144" customWidth="1"/>
    <col min="9722" max="9722" width="5" style="144" customWidth="1"/>
    <col min="9723" max="9723" width="15.140625" style="144" bestFit="1" customWidth="1"/>
    <col min="9724" max="9735" width="0" style="144" hidden="1" customWidth="1"/>
    <col min="9736" max="9736" width="7" style="144" customWidth="1"/>
    <col min="9737" max="9737" width="6.7109375" style="144" bestFit="1" customWidth="1"/>
    <col min="9738" max="9738" width="10.7109375" style="144" customWidth="1"/>
    <col min="9739" max="9739" width="10.42578125" style="144" customWidth="1"/>
    <col min="9740" max="9740" width="2.28515625" style="144" customWidth="1"/>
    <col min="9741" max="9741" width="11.5703125" style="144" customWidth="1"/>
    <col min="9742" max="9742" width="9.85546875" style="144" bestFit="1" customWidth="1"/>
    <col min="9743" max="9743" width="5.28515625" style="144" customWidth="1"/>
    <col min="9744" max="9744" width="4" style="144" bestFit="1" customWidth="1"/>
    <col min="9745" max="9745" width="6.7109375" style="144" bestFit="1" customWidth="1"/>
    <col min="9746" max="9746" width="9.28515625" style="144" bestFit="1" customWidth="1"/>
    <col min="9747" max="9747" width="5.28515625" style="144" customWidth="1"/>
    <col min="9748" max="9748" width="4" style="144" bestFit="1" customWidth="1"/>
    <col min="9749" max="9749" width="6.7109375" style="144" bestFit="1" customWidth="1"/>
    <col min="9750" max="9750" width="9.28515625" style="144" bestFit="1" customWidth="1"/>
    <col min="9751" max="9751" width="17.28515625" style="144" bestFit="1" customWidth="1"/>
    <col min="9752" max="9752" width="16.5703125" style="144" bestFit="1" customWidth="1"/>
    <col min="9753" max="9975" width="9.140625" style="144"/>
    <col min="9976" max="9976" width="6.85546875" style="144" customWidth="1"/>
    <col min="9977" max="9977" width="55.28515625" style="144" customWidth="1"/>
    <col min="9978" max="9978" width="5" style="144" customWidth="1"/>
    <col min="9979" max="9979" width="15.140625" style="144" bestFit="1" customWidth="1"/>
    <col min="9980" max="9991" width="0" style="144" hidden="1" customWidth="1"/>
    <col min="9992" max="9992" width="7" style="144" customWidth="1"/>
    <col min="9993" max="9993" width="6.7109375" style="144" bestFit="1" customWidth="1"/>
    <col min="9994" max="9994" width="10.7109375" style="144" customWidth="1"/>
    <col min="9995" max="9995" width="10.42578125" style="144" customWidth="1"/>
    <col min="9996" max="9996" width="2.28515625" style="144" customWidth="1"/>
    <col min="9997" max="9997" width="11.5703125" style="144" customWidth="1"/>
    <col min="9998" max="9998" width="9.85546875" style="144" bestFit="1" customWidth="1"/>
    <col min="9999" max="9999" width="5.28515625" style="144" customWidth="1"/>
    <col min="10000" max="10000" width="4" style="144" bestFit="1" customWidth="1"/>
    <col min="10001" max="10001" width="6.7109375" style="144" bestFit="1" customWidth="1"/>
    <col min="10002" max="10002" width="9.28515625" style="144" bestFit="1" customWidth="1"/>
    <col min="10003" max="10003" width="5.28515625" style="144" customWidth="1"/>
    <col min="10004" max="10004" width="4" style="144" bestFit="1" customWidth="1"/>
    <col min="10005" max="10005" width="6.7109375" style="144" bestFit="1" customWidth="1"/>
    <col min="10006" max="10006" width="9.28515625" style="144" bestFit="1" customWidth="1"/>
    <col min="10007" max="10007" width="17.28515625" style="144" bestFit="1" customWidth="1"/>
    <col min="10008" max="10008" width="16.5703125" style="144" bestFit="1" customWidth="1"/>
    <col min="10009" max="10231" width="9.140625" style="144"/>
    <col min="10232" max="10232" width="6.85546875" style="144" customWidth="1"/>
    <col min="10233" max="10233" width="55.28515625" style="144" customWidth="1"/>
    <col min="10234" max="10234" width="5" style="144" customWidth="1"/>
    <col min="10235" max="10235" width="15.140625" style="144" bestFit="1" customWidth="1"/>
    <col min="10236" max="10247" width="0" style="144" hidden="1" customWidth="1"/>
    <col min="10248" max="10248" width="7" style="144" customWidth="1"/>
    <col min="10249" max="10249" width="6.7109375" style="144" bestFit="1" customWidth="1"/>
    <col min="10250" max="10250" width="10.7109375" style="144" customWidth="1"/>
    <col min="10251" max="10251" width="10.42578125" style="144" customWidth="1"/>
    <col min="10252" max="10252" width="2.28515625" style="144" customWidth="1"/>
    <col min="10253" max="10253" width="11.5703125" style="144" customWidth="1"/>
    <col min="10254" max="10254" width="9.85546875" style="144" bestFit="1" customWidth="1"/>
    <col min="10255" max="10255" width="5.28515625" style="144" customWidth="1"/>
    <col min="10256" max="10256" width="4" style="144" bestFit="1" customWidth="1"/>
    <col min="10257" max="10257" width="6.7109375" style="144" bestFit="1" customWidth="1"/>
    <col min="10258" max="10258" width="9.28515625" style="144" bestFit="1" customWidth="1"/>
    <col min="10259" max="10259" width="5.28515625" style="144" customWidth="1"/>
    <col min="10260" max="10260" width="4" style="144" bestFit="1" customWidth="1"/>
    <col min="10261" max="10261" width="6.7109375" style="144" bestFit="1" customWidth="1"/>
    <col min="10262" max="10262" width="9.28515625" style="144" bestFit="1" customWidth="1"/>
    <col min="10263" max="10263" width="17.28515625" style="144" bestFit="1" customWidth="1"/>
    <col min="10264" max="10264" width="16.5703125" style="144" bestFit="1" customWidth="1"/>
    <col min="10265" max="10487" width="9.140625" style="144"/>
    <col min="10488" max="10488" width="6.85546875" style="144" customWidth="1"/>
    <col min="10489" max="10489" width="55.28515625" style="144" customWidth="1"/>
    <col min="10490" max="10490" width="5" style="144" customWidth="1"/>
    <col min="10491" max="10491" width="15.140625" style="144" bestFit="1" customWidth="1"/>
    <col min="10492" max="10503" width="0" style="144" hidden="1" customWidth="1"/>
    <col min="10504" max="10504" width="7" style="144" customWidth="1"/>
    <col min="10505" max="10505" width="6.7109375" style="144" bestFit="1" customWidth="1"/>
    <col min="10506" max="10506" width="10.7109375" style="144" customWidth="1"/>
    <col min="10507" max="10507" width="10.42578125" style="144" customWidth="1"/>
    <col min="10508" max="10508" width="2.28515625" style="144" customWidth="1"/>
    <col min="10509" max="10509" width="11.5703125" style="144" customWidth="1"/>
    <col min="10510" max="10510" width="9.85546875" style="144" bestFit="1" customWidth="1"/>
    <col min="10511" max="10511" width="5.28515625" style="144" customWidth="1"/>
    <col min="10512" max="10512" width="4" style="144" bestFit="1" customWidth="1"/>
    <col min="10513" max="10513" width="6.7109375" style="144" bestFit="1" customWidth="1"/>
    <col min="10514" max="10514" width="9.28515625" style="144" bestFit="1" customWidth="1"/>
    <col min="10515" max="10515" width="5.28515625" style="144" customWidth="1"/>
    <col min="10516" max="10516" width="4" style="144" bestFit="1" customWidth="1"/>
    <col min="10517" max="10517" width="6.7109375" style="144" bestFit="1" customWidth="1"/>
    <col min="10518" max="10518" width="9.28515625" style="144" bestFit="1" customWidth="1"/>
    <col min="10519" max="10519" width="17.28515625" style="144" bestFit="1" customWidth="1"/>
    <col min="10520" max="10520" width="16.5703125" style="144" bestFit="1" customWidth="1"/>
    <col min="10521" max="10743" width="9.140625" style="144"/>
    <col min="10744" max="10744" width="6.85546875" style="144" customWidth="1"/>
    <col min="10745" max="10745" width="55.28515625" style="144" customWidth="1"/>
    <col min="10746" max="10746" width="5" style="144" customWidth="1"/>
    <col min="10747" max="10747" width="15.140625" style="144" bestFit="1" customWidth="1"/>
    <col min="10748" max="10759" width="0" style="144" hidden="1" customWidth="1"/>
    <col min="10760" max="10760" width="7" style="144" customWidth="1"/>
    <col min="10761" max="10761" width="6.7109375" style="144" bestFit="1" customWidth="1"/>
    <col min="10762" max="10762" width="10.7109375" style="144" customWidth="1"/>
    <col min="10763" max="10763" width="10.42578125" style="144" customWidth="1"/>
    <col min="10764" max="10764" width="2.28515625" style="144" customWidth="1"/>
    <col min="10765" max="10765" width="11.5703125" style="144" customWidth="1"/>
    <col min="10766" max="10766" width="9.85546875" style="144" bestFit="1" customWidth="1"/>
    <col min="10767" max="10767" width="5.28515625" style="144" customWidth="1"/>
    <col min="10768" max="10768" width="4" style="144" bestFit="1" customWidth="1"/>
    <col min="10769" max="10769" width="6.7109375" style="144" bestFit="1" customWidth="1"/>
    <col min="10770" max="10770" width="9.28515625" style="144" bestFit="1" customWidth="1"/>
    <col min="10771" max="10771" width="5.28515625" style="144" customWidth="1"/>
    <col min="10772" max="10772" width="4" style="144" bestFit="1" customWidth="1"/>
    <col min="10773" max="10773" width="6.7109375" style="144" bestFit="1" customWidth="1"/>
    <col min="10774" max="10774" width="9.28515625" style="144" bestFit="1" customWidth="1"/>
    <col min="10775" max="10775" width="17.28515625" style="144" bestFit="1" customWidth="1"/>
    <col min="10776" max="10776" width="16.5703125" style="144" bestFit="1" customWidth="1"/>
    <col min="10777" max="10999" width="9.140625" style="144"/>
    <col min="11000" max="11000" width="6.85546875" style="144" customWidth="1"/>
    <col min="11001" max="11001" width="55.28515625" style="144" customWidth="1"/>
    <col min="11002" max="11002" width="5" style="144" customWidth="1"/>
    <col min="11003" max="11003" width="15.140625" style="144" bestFit="1" customWidth="1"/>
    <col min="11004" max="11015" width="0" style="144" hidden="1" customWidth="1"/>
    <col min="11016" max="11016" width="7" style="144" customWidth="1"/>
    <col min="11017" max="11017" width="6.7109375" style="144" bestFit="1" customWidth="1"/>
    <col min="11018" max="11018" width="10.7109375" style="144" customWidth="1"/>
    <col min="11019" max="11019" width="10.42578125" style="144" customWidth="1"/>
    <col min="11020" max="11020" width="2.28515625" style="144" customWidth="1"/>
    <col min="11021" max="11021" width="11.5703125" style="144" customWidth="1"/>
    <col min="11022" max="11022" width="9.85546875" style="144" bestFit="1" customWidth="1"/>
    <col min="11023" max="11023" width="5.28515625" style="144" customWidth="1"/>
    <col min="11024" max="11024" width="4" style="144" bestFit="1" customWidth="1"/>
    <col min="11025" max="11025" width="6.7109375" style="144" bestFit="1" customWidth="1"/>
    <col min="11026" max="11026" width="9.28515625" style="144" bestFit="1" customWidth="1"/>
    <col min="11027" max="11027" width="5.28515625" style="144" customWidth="1"/>
    <col min="11028" max="11028" width="4" style="144" bestFit="1" customWidth="1"/>
    <col min="11029" max="11029" width="6.7109375" style="144" bestFit="1" customWidth="1"/>
    <col min="11030" max="11030" width="9.28515625" style="144" bestFit="1" customWidth="1"/>
    <col min="11031" max="11031" width="17.28515625" style="144" bestFit="1" customWidth="1"/>
    <col min="11032" max="11032" width="16.5703125" style="144" bestFit="1" customWidth="1"/>
    <col min="11033" max="11255" width="9.140625" style="144"/>
    <col min="11256" max="11256" width="6.85546875" style="144" customWidth="1"/>
    <col min="11257" max="11257" width="55.28515625" style="144" customWidth="1"/>
    <col min="11258" max="11258" width="5" style="144" customWidth="1"/>
    <col min="11259" max="11259" width="15.140625" style="144" bestFit="1" customWidth="1"/>
    <col min="11260" max="11271" width="0" style="144" hidden="1" customWidth="1"/>
    <col min="11272" max="11272" width="7" style="144" customWidth="1"/>
    <col min="11273" max="11273" width="6.7109375" style="144" bestFit="1" customWidth="1"/>
    <col min="11274" max="11274" width="10.7109375" style="144" customWidth="1"/>
    <col min="11275" max="11275" width="10.42578125" style="144" customWidth="1"/>
    <col min="11276" max="11276" width="2.28515625" style="144" customWidth="1"/>
    <col min="11277" max="11277" width="11.5703125" style="144" customWidth="1"/>
    <col min="11278" max="11278" width="9.85546875" style="144" bestFit="1" customWidth="1"/>
    <col min="11279" max="11279" width="5.28515625" style="144" customWidth="1"/>
    <col min="11280" max="11280" width="4" style="144" bestFit="1" customWidth="1"/>
    <col min="11281" max="11281" width="6.7109375" style="144" bestFit="1" customWidth="1"/>
    <col min="11282" max="11282" width="9.28515625" style="144" bestFit="1" customWidth="1"/>
    <col min="11283" max="11283" width="5.28515625" style="144" customWidth="1"/>
    <col min="11284" max="11284" width="4" style="144" bestFit="1" customWidth="1"/>
    <col min="11285" max="11285" width="6.7109375" style="144" bestFit="1" customWidth="1"/>
    <col min="11286" max="11286" width="9.28515625" style="144" bestFit="1" customWidth="1"/>
    <col min="11287" max="11287" width="17.28515625" style="144" bestFit="1" customWidth="1"/>
    <col min="11288" max="11288" width="16.5703125" style="144" bestFit="1" customWidth="1"/>
    <col min="11289" max="11511" width="9.140625" style="144"/>
    <col min="11512" max="11512" width="6.85546875" style="144" customWidth="1"/>
    <col min="11513" max="11513" width="55.28515625" style="144" customWidth="1"/>
    <col min="11514" max="11514" width="5" style="144" customWidth="1"/>
    <col min="11515" max="11515" width="15.140625" style="144" bestFit="1" customWidth="1"/>
    <col min="11516" max="11527" width="0" style="144" hidden="1" customWidth="1"/>
    <col min="11528" max="11528" width="7" style="144" customWidth="1"/>
    <col min="11529" max="11529" width="6.7109375" style="144" bestFit="1" customWidth="1"/>
    <col min="11530" max="11530" width="10.7109375" style="144" customWidth="1"/>
    <col min="11531" max="11531" width="10.42578125" style="144" customWidth="1"/>
    <col min="11532" max="11532" width="2.28515625" style="144" customWidth="1"/>
    <col min="11533" max="11533" width="11.5703125" style="144" customWidth="1"/>
    <col min="11534" max="11534" width="9.85546875" style="144" bestFit="1" customWidth="1"/>
    <col min="11535" max="11535" width="5.28515625" style="144" customWidth="1"/>
    <col min="11536" max="11536" width="4" style="144" bestFit="1" customWidth="1"/>
    <col min="11537" max="11537" width="6.7109375" style="144" bestFit="1" customWidth="1"/>
    <col min="11538" max="11538" width="9.28515625" style="144" bestFit="1" customWidth="1"/>
    <col min="11539" max="11539" width="5.28515625" style="144" customWidth="1"/>
    <col min="11540" max="11540" width="4" style="144" bestFit="1" customWidth="1"/>
    <col min="11541" max="11541" width="6.7109375" style="144" bestFit="1" customWidth="1"/>
    <col min="11542" max="11542" width="9.28515625" style="144" bestFit="1" customWidth="1"/>
    <col min="11543" max="11543" width="17.28515625" style="144" bestFit="1" customWidth="1"/>
    <col min="11544" max="11544" width="16.5703125" style="144" bestFit="1" customWidth="1"/>
    <col min="11545" max="11767" width="9.140625" style="144"/>
    <col min="11768" max="11768" width="6.85546875" style="144" customWidth="1"/>
    <col min="11769" max="11769" width="55.28515625" style="144" customWidth="1"/>
    <col min="11770" max="11770" width="5" style="144" customWidth="1"/>
    <col min="11771" max="11771" width="15.140625" style="144" bestFit="1" customWidth="1"/>
    <col min="11772" max="11783" width="0" style="144" hidden="1" customWidth="1"/>
    <col min="11784" max="11784" width="7" style="144" customWidth="1"/>
    <col min="11785" max="11785" width="6.7109375" style="144" bestFit="1" customWidth="1"/>
    <col min="11786" max="11786" width="10.7109375" style="144" customWidth="1"/>
    <col min="11787" max="11787" width="10.42578125" style="144" customWidth="1"/>
    <col min="11788" max="11788" width="2.28515625" style="144" customWidth="1"/>
    <col min="11789" max="11789" width="11.5703125" style="144" customWidth="1"/>
    <col min="11790" max="11790" width="9.85546875" style="144" bestFit="1" customWidth="1"/>
    <col min="11791" max="11791" width="5.28515625" style="144" customWidth="1"/>
    <col min="11792" max="11792" width="4" style="144" bestFit="1" customWidth="1"/>
    <col min="11793" max="11793" width="6.7109375" style="144" bestFit="1" customWidth="1"/>
    <col min="11794" max="11794" width="9.28515625" style="144" bestFit="1" customWidth="1"/>
    <col min="11795" max="11795" width="5.28515625" style="144" customWidth="1"/>
    <col min="11796" max="11796" width="4" style="144" bestFit="1" customWidth="1"/>
    <col min="11797" max="11797" width="6.7109375" style="144" bestFit="1" customWidth="1"/>
    <col min="11798" max="11798" width="9.28515625" style="144" bestFit="1" customWidth="1"/>
    <col min="11799" max="11799" width="17.28515625" style="144" bestFit="1" customWidth="1"/>
    <col min="11800" max="11800" width="16.5703125" style="144" bestFit="1" customWidth="1"/>
    <col min="11801" max="12023" width="9.140625" style="144"/>
    <col min="12024" max="12024" width="6.85546875" style="144" customWidth="1"/>
    <col min="12025" max="12025" width="55.28515625" style="144" customWidth="1"/>
    <col min="12026" max="12026" width="5" style="144" customWidth="1"/>
    <col min="12027" max="12027" width="15.140625" style="144" bestFit="1" customWidth="1"/>
    <col min="12028" max="12039" width="0" style="144" hidden="1" customWidth="1"/>
    <col min="12040" max="12040" width="7" style="144" customWidth="1"/>
    <col min="12041" max="12041" width="6.7109375" style="144" bestFit="1" customWidth="1"/>
    <col min="12042" max="12042" width="10.7109375" style="144" customWidth="1"/>
    <col min="12043" max="12043" width="10.42578125" style="144" customWidth="1"/>
    <col min="12044" max="12044" width="2.28515625" style="144" customWidth="1"/>
    <col min="12045" max="12045" width="11.5703125" style="144" customWidth="1"/>
    <col min="12046" max="12046" width="9.85546875" style="144" bestFit="1" customWidth="1"/>
    <col min="12047" max="12047" width="5.28515625" style="144" customWidth="1"/>
    <col min="12048" max="12048" width="4" style="144" bestFit="1" customWidth="1"/>
    <col min="12049" max="12049" width="6.7109375" style="144" bestFit="1" customWidth="1"/>
    <col min="12050" max="12050" width="9.28515625" style="144" bestFit="1" customWidth="1"/>
    <col min="12051" max="12051" width="5.28515625" style="144" customWidth="1"/>
    <col min="12052" max="12052" width="4" style="144" bestFit="1" customWidth="1"/>
    <col min="12053" max="12053" width="6.7109375" style="144" bestFit="1" customWidth="1"/>
    <col min="12054" max="12054" width="9.28515625" style="144" bestFit="1" customWidth="1"/>
    <col min="12055" max="12055" width="17.28515625" style="144" bestFit="1" customWidth="1"/>
    <col min="12056" max="12056" width="16.5703125" style="144" bestFit="1" customWidth="1"/>
    <col min="12057" max="12279" width="9.140625" style="144"/>
    <col min="12280" max="12280" width="6.85546875" style="144" customWidth="1"/>
    <col min="12281" max="12281" width="55.28515625" style="144" customWidth="1"/>
    <col min="12282" max="12282" width="5" style="144" customWidth="1"/>
    <col min="12283" max="12283" width="15.140625" style="144" bestFit="1" customWidth="1"/>
    <col min="12284" max="12295" width="0" style="144" hidden="1" customWidth="1"/>
    <col min="12296" max="12296" width="7" style="144" customWidth="1"/>
    <col min="12297" max="12297" width="6.7109375" style="144" bestFit="1" customWidth="1"/>
    <col min="12298" max="12298" width="10.7109375" style="144" customWidth="1"/>
    <col min="12299" max="12299" width="10.42578125" style="144" customWidth="1"/>
    <col min="12300" max="12300" width="2.28515625" style="144" customWidth="1"/>
    <col min="12301" max="12301" width="11.5703125" style="144" customWidth="1"/>
    <col min="12302" max="12302" width="9.85546875" style="144" bestFit="1" customWidth="1"/>
    <col min="12303" max="12303" width="5.28515625" style="144" customWidth="1"/>
    <col min="12304" max="12304" width="4" style="144" bestFit="1" customWidth="1"/>
    <col min="12305" max="12305" width="6.7109375" style="144" bestFit="1" customWidth="1"/>
    <col min="12306" max="12306" width="9.28515625" style="144" bestFit="1" customWidth="1"/>
    <col min="12307" max="12307" width="5.28515625" style="144" customWidth="1"/>
    <col min="12308" max="12308" width="4" style="144" bestFit="1" customWidth="1"/>
    <col min="12309" max="12309" width="6.7109375" style="144" bestFit="1" customWidth="1"/>
    <col min="12310" max="12310" width="9.28515625" style="144" bestFit="1" customWidth="1"/>
    <col min="12311" max="12311" width="17.28515625" style="144" bestFit="1" customWidth="1"/>
    <col min="12312" max="12312" width="16.5703125" style="144" bestFit="1" customWidth="1"/>
    <col min="12313" max="12535" width="9.140625" style="144"/>
    <col min="12536" max="12536" width="6.85546875" style="144" customWidth="1"/>
    <col min="12537" max="12537" width="55.28515625" style="144" customWidth="1"/>
    <col min="12538" max="12538" width="5" style="144" customWidth="1"/>
    <col min="12539" max="12539" width="15.140625" style="144" bestFit="1" customWidth="1"/>
    <col min="12540" max="12551" width="0" style="144" hidden="1" customWidth="1"/>
    <col min="12552" max="12552" width="7" style="144" customWidth="1"/>
    <col min="12553" max="12553" width="6.7109375" style="144" bestFit="1" customWidth="1"/>
    <col min="12554" max="12554" width="10.7109375" style="144" customWidth="1"/>
    <col min="12555" max="12555" width="10.42578125" style="144" customWidth="1"/>
    <col min="12556" max="12556" width="2.28515625" style="144" customWidth="1"/>
    <col min="12557" max="12557" width="11.5703125" style="144" customWidth="1"/>
    <col min="12558" max="12558" width="9.85546875" style="144" bestFit="1" customWidth="1"/>
    <col min="12559" max="12559" width="5.28515625" style="144" customWidth="1"/>
    <col min="12560" max="12560" width="4" style="144" bestFit="1" customWidth="1"/>
    <col min="12561" max="12561" width="6.7109375" style="144" bestFit="1" customWidth="1"/>
    <col min="12562" max="12562" width="9.28515625" style="144" bestFit="1" customWidth="1"/>
    <col min="12563" max="12563" width="5.28515625" style="144" customWidth="1"/>
    <col min="12564" max="12564" width="4" style="144" bestFit="1" customWidth="1"/>
    <col min="12565" max="12565" width="6.7109375" style="144" bestFit="1" customWidth="1"/>
    <col min="12566" max="12566" width="9.28515625" style="144" bestFit="1" customWidth="1"/>
    <col min="12567" max="12567" width="17.28515625" style="144" bestFit="1" customWidth="1"/>
    <col min="12568" max="12568" width="16.5703125" style="144" bestFit="1" customWidth="1"/>
    <col min="12569" max="12791" width="9.140625" style="144"/>
    <col min="12792" max="12792" width="6.85546875" style="144" customWidth="1"/>
    <col min="12793" max="12793" width="55.28515625" style="144" customWidth="1"/>
    <col min="12794" max="12794" width="5" style="144" customWidth="1"/>
    <col min="12795" max="12795" width="15.140625" style="144" bestFit="1" customWidth="1"/>
    <col min="12796" max="12807" width="0" style="144" hidden="1" customWidth="1"/>
    <col min="12808" max="12808" width="7" style="144" customWidth="1"/>
    <col min="12809" max="12809" width="6.7109375" style="144" bestFit="1" customWidth="1"/>
    <col min="12810" max="12810" width="10.7109375" style="144" customWidth="1"/>
    <col min="12811" max="12811" width="10.42578125" style="144" customWidth="1"/>
    <col min="12812" max="12812" width="2.28515625" style="144" customWidth="1"/>
    <col min="12813" max="12813" width="11.5703125" style="144" customWidth="1"/>
    <col min="12814" max="12814" width="9.85546875" style="144" bestFit="1" customWidth="1"/>
    <col min="12815" max="12815" width="5.28515625" style="144" customWidth="1"/>
    <col min="12816" max="12816" width="4" style="144" bestFit="1" customWidth="1"/>
    <col min="12817" max="12817" width="6.7109375" style="144" bestFit="1" customWidth="1"/>
    <col min="12818" max="12818" width="9.28515625" style="144" bestFit="1" customWidth="1"/>
    <col min="12819" max="12819" width="5.28515625" style="144" customWidth="1"/>
    <col min="12820" max="12820" width="4" style="144" bestFit="1" customWidth="1"/>
    <col min="12821" max="12821" width="6.7109375" style="144" bestFit="1" customWidth="1"/>
    <col min="12822" max="12822" width="9.28515625" style="144" bestFit="1" customWidth="1"/>
    <col min="12823" max="12823" width="17.28515625" style="144" bestFit="1" customWidth="1"/>
    <col min="12824" max="12824" width="16.5703125" style="144" bestFit="1" customWidth="1"/>
    <col min="12825" max="13047" width="9.140625" style="144"/>
    <col min="13048" max="13048" width="6.85546875" style="144" customWidth="1"/>
    <col min="13049" max="13049" width="55.28515625" style="144" customWidth="1"/>
    <col min="13050" max="13050" width="5" style="144" customWidth="1"/>
    <col min="13051" max="13051" width="15.140625" style="144" bestFit="1" customWidth="1"/>
    <col min="13052" max="13063" width="0" style="144" hidden="1" customWidth="1"/>
    <col min="13064" max="13064" width="7" style="144" customWidth="1"/>
    <col min="13065" max="13065" width="6.7109375" style="144" bestFit="1" customWidth="1"/>
    <col min="13066" max="13066" width="10.7109375" style="144" customWidth="1"/>
    <col min="13067" max="13067" width="10.42578125" style="144" customWidth="1"/>
    <col min="13068" max="13068" width="2.28515625" style="144" customWidth="1"/>
    <col min="13069" max="13069" width="11.5703125" style="144" customWidth="1"/>
    <col min="13070" max="13070" width="9.85546875" style="144" bestFit="1" customWidth="1"/>
    <col min="13071" max="13071" width="5.28515625" style="144" customWidth="1"/>
    <col min="13072" max="13072" width="4" style="144" bestFit="1" customWidth="1"/>
    <col min="13073" max="13073" width="6.7109375" style="144" bestFit="1" customWidth="1"/>
    <col min="13074" max="13074" width="9.28515625" style="144" bestFit="1" customWidth="1"/>
    <col min="13075" max="13075" width="5.28515625" style="144" customWidth="1"/>
    <col min="13076" max="13076" width="4" style="144" bestFit="1" customWidth="1"/>
    <col min="13077" max="13077" width="6.7109375" style="144" bestFit="1" customWidth="1"/>
    <col min="13078" max="13078" width="9.28515625" style="144" bestFit="1" customWidth="1"/>
    <col min="13079" max="13079" width="17.28515625" style="144" bestFit="1" customWidth="1"/>
    <col min="13080" max="13080" width="16.5703125" style="144" bestFit="1" customWidth="1"/>
    <col min="13081" max="13303" width="9.140625" style="144"/>
    <col min="13304" max="13304" width="6.85546875" style="144" customWidth="1"/>
    <col min="13305" max="13305" width="55.28515625" style="144" customWidth="1"/>
    <col min="13306" max="13306" width="5" style="144" customWidth="1"/>
    <col min="13307" max="13307" width="15.140625" style="144" bestFit="1" customWidth="1"/>
    <col min="13308" max="13319" width="0" style="144" hidden="1" customWidth="1"/>
    <col min="13320" max="13320" width="7" style="144" customWidth="1"/>
    <col min="13321" max="13321" width="6.7109375" style="144" bestFit="1" customWidth="1"/>
    <col min="13322" max="13322" width="10.7109375" style="144" customWidth="1"/>
    <col min="13323" max="13323" width="10.42578125" style="144" customWidth="1"/>
    <col min="13324" max="13324" width="2.28515625" style="144" customWidth="1"/>
    <col min="13325" max="13325" width="11.5703125" style="144" customWidth="1"/>
    <col min="13326" max="13326" width="9.85546875" style="144" bestFit="1" customWidth="1"/>
    <col min="13327" max="13327" width="5.28515625" style="144" customWidth="1"/>
    <col min="13328" max="13328" width="4" style="144" bestFit="1" customWidth="1"/>
    <col min="13329" max="13329" width="6.7109375" style="144" bestFit="1" customWidth="1"/>
    <col min="13330" max="13330" width="9.28515625" style="144" bestFit="1" customWidth="1"/>
    <col min="13331" max="13331" width="5.28515625" style="144" customWidth="1"/>
    <col min="13332" max="13332" width="4" style="144" bestFit="1" customWidth="1"/>
    <col min="13333" max="13333" width="6.7109375" style="144" bestFit="1" customWidth="1"/>
    <col min="13334" max="13334" width="9.28515625" style="144" bestFit="1" customWidth="1"/>
    <col min="13335" max="13335" width="17.28515625" style="144" bestFit="1" customWidth="1"/>
    <col min="13336" max="13336" width="16.5703125" style="144" bestFit="1" customWidth="1"/>
    <col min="13337" max="13559" width="9.140625" style="144"/>
    <col min="13560" max="13560" width="6.85546875" style="144" customWidth="1"/>
    <col min="13561" max="13561" width="55.28515625" style="144" customWidth="1"/>
    <col min="13562" max="13562" width="5" style="144" customWidth="1"/>
    <col min="13563" max="13563" width="15.140625" style="144" bestFit="1" customWidth="1"/>
    <col min="13564" max="13575" width="0" style="144" hidden="1" customWidth="1"/>
    <col min="13576" max="13576" width="7" style="144" customWidth="1"/>
    <col min="13577" max="13577" width="6.7109375" style="144" bestFit="1" customWidth="1"/>
    <col min="13578" max="13578" width="10.7109375" style="144" customWidth="1"/>
    <col min="13579" max="13579" width="10.42578125" style="144" customWidth="1"/>
    <col min="13580" max="13580" width="2.28515625" style="144" customWidth="1"/>
    <col min="13581" max="13581" width="11.5703125" style="144" customWidth="1"/>
    <col min="13582" max="13582" width="9.85546875" style="144" bestFit="1" customWidth="1"/>
    <col min="13583" max="13583" width="5.28515625" style="144" customWidth="1"/>
    <col min="13584" max="13584" width="4" style="144" bestFit="1" customWidth="1"/>
    <col min="13585" max="13585" width="6.7109375" style="144" bestFit="1" customWidth="1"/>
    <col min="13586" max="13586" width="9.28515625" style="144" bestFit="1" customWidth="1"/>
    <col min="13587" max="13587" width="5.28515625" style="144" customWidth="1"/>
    <col min="13588" max="13588" width="4" style="144" bestFit="1" customWidth="1"/>
    <col min="13589" max="13589" width="6.7109375" style="144" bestFit="1" customWidth="1"/>
    <col min="13590" max="13590" width="9.28515625" style="144" bestFit="1" customWidth="1"/>
    <col min="13591" max="13591" width="17.28515625" style="144" bestFit="1" customWidth="1"/>
    <col min="13592" max="13592" width="16.5703125" style="144" bestFit="1" customWidth="1"/>
    <col min="13593" max="13815" width="9.140625" style="144"/>
    <col min="13816" max="13816" width="6.85546875" style="144" customWidth="1"/>
    <col min="13817" max="13817" width="55.28515625" style="144" customWidth="1"/>
    <col min="13818" max="13818" width="5" style="144" customWidth="1"/>
    <col min="13819" max="13819" width="15.140625" style="144" bestFit="1" customWidth="1"/>
    <col min="13820" max="13831" width="0" style="144" hidden="1" customWidth="1"/>
    <col min="13832" max="13832" width="7" style="144" customWidth="1"/>
    <col min="13833" max="13833" width="6.7109375" style="144" bestFit="1" customWidth="1"/>
    <col min="13834" max="13834" width="10.7109375" style="144" customWidth="1"/>
    <col min="13835" max="13835" width="10.42578125" style="144" customWidth="1"/>
    <col min="13836" max="13836" width="2.28515625" style="144" customWidth="1"/>
    <col min="13837" max="13837" width="11.5703125" style="144" customWidth="1"/>
    <col min="13838" max="13838" width="9.85546875" style="144" bestFit="1" customWidth="1"/>
    <col min="13839" max="13839" width="5.28515625" style="144" customWidth="1"/>
    <col min="13840" max="13840" width="4" style="144" bestFit="1" customWidth="1"/>
    <col min="13841" max="13841" width="6.7109375" style="144" bestFit="1" customWidth="1"/>
    <col min="13842" max="13842" width="9.28515625" style="144" bestFit="1" customWidth="1"/>
    <col min="13843" max="13843" width="5.28515625" style="144" customWidth="1"/>
    <col min="13844" max="13844" width="4" style="144" bestFit="1" customWidth="1"/>
    <col min="13845" max="13845" width="6.7109375" style="144" bestFit="1" customWidth="1"/>
    <col min="13846" max="13846" width="9.28515625" style="144" bestFit="1" customWidth="1"/>
    <col min="13847" max="13847" width="17.28515625" style="144" bestFit="1" customWidth="1"/>
    <col min="13848" max="13848" width="16.5703125" style="144" bestFit="1" customWidth="1"/>
    <col min="13849" max="14071" width="9.140625" style="144"/>
    <col min="14072" max="14072" width="6.85546875" style="144" customWidth="1"/>
    <col min="14073" max="14073" width="55.28515625" style="144" customWidth="1"/>
    <col min="14074" max="14074" width="5" style="144" customWidth="1"/>
    <col min="14075" max="14075" width="15.140625" style="144" bestFit="1" customWidth="1"/>
    <col min="14076" max="14087" width="0" style="144" hidden="1" customWidth="1"/>
    <col min="14088" max="14088" width="7" style="144" customWidth="1"/>
    <col min="14089" max="14089" width="6.7109375" style="144" bestFit="1" customWidth="1"/>
    <col min="14090" max="14090" width="10.7109375" style="144" customWidth="1"/>
    <col min="14091" max="14091" width="10.42578125" style="144" customWidth="1"/>
    <col min="14092" max="14092" width="2.28515625" style="144" customWidth="1"/>
    <col min="14093" max="14093" width="11.5703125" style="144" customWidth="1"/>
    <col min="14094" max="14094" width="9.85546875" style="144" bestFit="1" customWidth="1"/>
    <col min="14095" max="14095" width="5.28515625" style="144" customWidth="1"/>
    <col min="14096" max="14096" width="4" style="144" bestFit="1" customWidth="1"/>
    <col min="14097" max="14097" width="6.7109375" style="144" bestFit="1" customWidth="1"/>
    <col min="14098" max="14098" width="9.28515625" style="144" bestFit="1" customWidth="1"/>
    <col min="14099" max="14099" width="5.28515625" style="144" customWidth="1"/>
    <col min="14100" max="14100" width="4" style="144" bestFit="1" customWidth="1"/>
    <col min="14101" max="14101" width="6.7109375" style="144" bestFit="1" customWidth="1"/>
    <col min="14102" max="14102" width="9.28515625" style="144" bestFit="1" customWidth="1"/>
    <col min="14103" max="14103" width="17.28515625" style="144" bestFit="1" customWidth="1"/>
    <col min="14104" max="14104" width="16.5703125" style="144" bestFit="1" customWidth="1"/>
    <col min="14105" max="14327" width="9.140625" style="144"/>
    <col min="14328" max="14328" width="6.85546875" style="144" customWidth="1"/>
    <col min="14329" max="14329" width="55.28515625" style="144" customWidth="1"/>
    <col min="14330" max="14330" width="5" style="144" customWidth="1"/>
    <col min="14331" max="14331" width="15.140625" style="144" bestFit="1" customWidth="1"/>
    <col min="14332" max="14343" width="0" style="144" hidden="1" customWidth="1"/>
    <col min="14344" max="14344" width="7" style="144" customWidth="1"/>
    <col min="14345" max="14345" width="6.7109375" style="144" bestFit="1" customWidth="1"/>
    <col min="14346" max="14346" width="10.7109375" style="144" customWidth="1"/>
    <col min="14347" max="14347" width="10.42578125" style="144" customWidth="1"/>
    <col min="14348" max="14348" width="2.28515625" style="144" customWidth="1"/>
    <col min="14349" max="14349" width="11.5703125" style="144" customWidth="1"/>
    <col min="14350" max="14350" width="9.85546875" style="144" bestFit="1" customWidth="1"/>
    <col min="14351" max="14351" width="5.28515625" style="144" customWidth="1"/>
    <col min="14352" max="14352" width="4" style="144" bestFit="1" customWidth="1"/>
    <col min="14353" max="14353" width="6.7109375" style="144" bestFit="1" customWidth="1"/>
    <col min="14354" max="14354" width="9.28515625" style="144" bestFit="1" customWidth="1"/>
    <col min="14355" max="14355" width="5.28515625" style="144" customWidth="1"/>
    <col min="14356" max="14356" width="4" style="144" bestFit="1" customWidth="1"/>
    <col min="14357" max="14357" width="6.7109375" style="144" bestFit="1" customWidth="1"/>
    <col min="14358" max="14358" width="9.28515625" style="144" bestFit="1" customWidth="1"/>
    <col min="14359" max="14359" width="17.28515625" style="144" bestFit="1" customWidth="1"/>
    <col min="14360" max="14360" width="16.5703125" style="144" bestFit="1" customWidth="1"/>
    <col min="14361" max="14583" width="9.140625" style="144"/>
    <col min="14584" max="14584" width="6.85546875" style="144" customWidth="1"/>
    <col min="14585" max="14585" width="55.28515625" style="144" customWidth="1"/>
    <col min="14586" max="14586" width="5" style="144" customWidth="1"/>
    <col min="14587" max="14587" width="15.140625" style="144" bestFit="1" customWidth="1"/>
    <col min="14588" max="14599" width="0" style="144" hidden="1" customWidth="1"/>
    <col min="14600" max="14600" width="7" style="144" customWidth="1"/>
    <col min="14601" max="14601" width="6.7109375" style="144" bestFit="1" customWidth="1"/>
    <col min="14602" max="14602" width="10.7109375" style="144" customWidth="1"/>
    <col min="14603" max="14603" width="10.42578125" style="144" customWidth="1"/>
    <col min="14604" max="14604" width="2.28515625" style="144" customWidth="1"/>
    <col min="14605" max="14605" width="11.5703125" style="144" customWidth="1"/>
    <col min="14606" max="14606" width="9.85546875" style="144" bestFit="1" customWidth="1"/>
    <col min="14607" max="14607" width="5.28515625" style="144" customWidth="1"/>
    <col min="14608" max="14608" width="4" style="144" bestFit="1" customWidth="1"/>
    <col min="14609" max="14609" width="6.7109375" style="144" bestFit="1" customWidth="1"/>
    <col min="14610" max="14610" width="9.28515625" style="144" bestFit="1" customWidth="1"/>
    <col min="14611" max="14611" width="5.28515625" style="144" customWidth="1"/>
    <col min="14612" max="14612" width="4" style="144" bestFit="1" customWidth="1"/>
    <col min="14613" max="14613" width="6.7109375" style="144" bestFit="1" customWidth="1"/>
    <col min="14614" max="14614" width="9.28515625" style="144" bestFit="1" customWidth="1"/>
    <col min="14615" max="14615" width="17.28515625" style="144" bestFit="1" customWidth="1"/>
    <col min="14616" max="14616" width="16.5703125" style="144" bestFit="1" customWidth="1"/>
    <col min="14617" max="14839" width="9.140625" style="144"/>
    <col min="14840" max="14840" width="6.85546875" style="144" customWidth="1"/>
    <col min="14841" max="14841" width="55.28515625" style="144" customWidth="1"/>
    <col min="14842" max="14842" width="5" style="144" customWidth="1"/>
    <col min="14843" max="14843" width="15.140625" style="144" bestFit="1" customWidth="1"/>
    <col min="14844" max="14855" width="0" style="144" hidden="1" customWidth="1"/>
    <col min="14856" max="14856" width="7" style="144" customWidth="1"/>
    <col min="14857" max="14857" width="6.7109375" style="144" bestFit="1" customWidth="1"/>
    <col min="14858" max="14858" width="10.7109375" style="144" customWidth="1"/>
    <col min="14859" max="14859" width="10.42578125" style="144" customWidth="1"/>
    <col min="14860" max="14860" width="2.28515625" style="144" customWidth="1"/>
    <col min="14861" max="14861" width="11.5703125" style="144" customWidth="1"/>
    <col min="14862" max="14862" width="9.85546875" style="144" bestFit="1" customWidth="1"/>
    <col min="14863" max="14863" width="5.28515625" style="144" customWidth="1"/>
    <col min="14864" max="14864" width="4" style="144" bestFit="1" customWidth="1"/>
    <col min="14865" max="14865" width="6.7109375" style="144" bestFit="1" customWidth="1"/>
    <col min="14866" max="14866" width="9.28515625" style="144" bestFit="1" customWidth="1"/>
    <col min="14867" max="14867" width="5.28515625" style="144" customWidth="1"/>
    <col min="14868" max="14868" width="4" style="144" bestFit="1" customWidth="1"/>
    <col min="14869" max="14869" width="6.7109375" style="144" bestFit="1" customWidth="1"/>
    <col min="14870" max="14870" width="9.28515625" style="144" bestFit="1" customWidth="1"/>
    <col min="14871" max="14871" width="17.28515625" style="144" bestFit="1" customWidth="1"/>
    <col min="14872" max="14872" width="16.5703125" style="144" bestFit="1" customWidth="1"/>
    <col min="14873" max="15095" width="9.140625" style="144"/>
    <col min="15096" max="15096" width="6.85546875" style="144" customWidth="1"/>
    <col min="15097" max="15097" width="55.28515625" style="144" customWidth="1"/>
    <col min="15098" max="15098" width="5" style="144" customWidth="1"/>
    <col min="15099" max="15099" width="15.140625" style="144" bestFit="1" customWidth="1"/>
    <col min="15100" max="15111" width="0" style="144" hidden="1" customWidth="1"/>
    <col min="15112" max="15112" width="7" style="144" customWidth="1"/>
    <col min="15113" max="15113" width="6.7109375" style="144" bestFit="1" customWidth="1"/>
    <col min="15114" max="15114" width="10.7109375" style="144" customWidth="1"/>
    <col min="15115" max="15115" width="10.42578125" style="144" customWidth="1"/>
    <col min="15116" max="15116" width="2.28515625" style="144" customWidth="1"/>
    <col min="15117" max="15117" width="11.5703125" style="144" customWidth="1"/>
    <col min="15118" max="15118" width="9.85546875" style="144" bestFit="1" customWidth="1"/>
    <col min="15119" max="15119" width="5.28515625" style="144" customWidth="1"/>
    <col min="15120" max="15120" width="4" style="144" bestFit="1" customWidth="1"/>
    <col min="15121" max="15121" width="6.7109375" style="144" bestFit="1" customWidth="1"/>
    <col min="15122" max="15122" width="9.28515625" style="144" bestFit="1" customWidth="1"/>
    <col min="15123" max="15123" width="5.28515625" style="144" customWidth="1"/>
    <col min="15124" max="15124" width="4" style="144" bestFit="1" customWidth="1"/>
    <col min="15125" max="15125" width="6.7109375" style="144" bestFit="1" customWidth="1"/>
    <col min="15126" max="15126" width="9.28515625" style="144" bestFit="1" customWidth="1"/>
    <col min="15127" max="15127" width="17.28515625" style="144" bestFit="1" customWidth="1"/>
    <col min="15128" max="15128" width="16.5703125" style="144" bestFit="1" customWidth="1"/>
    <col min="15129" max="15351" width="9.140625" style="144"/>
    <col min="15352" max="15352" width="6.85546875" style="144" customWidth="1"/>
    <col min="15353" max="15353" width="55.28515625" style="144" customWidth="1"/>
    <col min="15354" max="15354" width="5" style="144" customWidth="1"/>
    <col min="15355" max="15355" width="15.140625" style="144" bestFit="1" customWidth="1"/>
    <col min="15356" max="15367" width="0" style="144" hidden="1" customWidth="1"/>
    <col min="15368" max="15368" width="7" style="144" customWidth="1"/>
    <col min="15369" max="15369" width="6.7109375" style="144" bestFit="1" customWidth="1"/>
    <col min="15370" max="15370" width="10.7109375" style="144" customWidth="1"/>
    <col min="15371" max="15371" width="10.42578125" style="144" customWidth="1"/>
    <col min="15372" max="15372" width="2.28515625" style="144" customWidth="1"/>
    <col min="15373" max="15373" width="11.5703125" style="144" customWidth="1"/>
    <col min="15374" max="15374" width="9.85546875" style="144" bestFit="1" customWidth="1"/>
    <col min="15375" max="15375" width="5.28515625" style="144" customWidth="1"/>
    <col min="15376" max="15376" width="4" style="144" bestFit="1" customWidth="1"/>
    <col min="15377" max="15377" width="6.7109375" style="144" bestFit="1" customWidth="1"/>
    <col min="15378" max="15378" width="9.28515625" style="144" bestFit="1" customWidth="1"/>
    <col min="15379" max="15379" width="5.28515625" style="144" customWidth="1"/>
    <col min="15380" max="15380" width="4" style="144" bestFit="1" customWidth="1"/>
    <col min="15381" max="15381" width="6.7109375" style="144" bestFit="1" customWidth="1"/>
    <col min="15382" max="15382" width="9.28515625" style="144" bestFit="1" customWidth="1"/>
    <col min="15383" max="15383" width="17.28515625" style="144" bestFit="1" customWidth="1"/>
    <col min="15384" max="15384" width="16.5703125" style="144" bestFit="1" customWidth="1"/>
    <col min="15385" max="15607" width="9.140625" style="144"/>
    <col min="15608" max="15608" width="6.85546875" style="144" customWidth="1"/>
    <col min="15609" max="15609" width="55.28515625" style="144" customWidth="1"/>
    <col min="15610" max="15610" width="5" style="144" customWidth="1"/>
    <col min="15611" max="15611" width="15.140625" style="144" bestFit="1" customWidth="1"/>
    <col min="15612" max="15623" width="0" style="144" hidden="1" customWidth="1"/>
    <col min="15624" max="15624" width="7" style="144" customWidth="1"/>
    <col min="15625" max="15625" width="6.7109375" style="144" bestFit="1" customWidth="1"/>
    <col min="15626" max="15626" width="10.7109375" style="144" customWidth="1"/>
    <col min="15627" max="15627" width="10.42578125" style="144" customWidth="1"/>
    <col min="15628" max="15628" width="2.28515625" style="144" customWidth="1"/>
    <col min="15629" max="15629" width="11.5703125" style="144" customWidth="1"/>
    <col min="15630" max="15630" width="9.85546875" style="144" bestFit="1" customWidth="1"/>
    <col min="15631" max="15631" width="5.28515625" style="144" customWidth="1"/>
    <col min="15632" max="15632" width="4" style="144" bestFit="1" customWidth="1"/>
    <col min="15633" max="15633" width="6.7109375" style="144" bestFit="1" customWidth="1"/>
    <col min="15634" max="15634" width="9.28515625" style="144" bestFit="1" customWidth="1"/>
    <col min="15635" max="15635" width="5.28515625" style="144" customWidth="1"/>
    <col min="15636" max="15636" width="4" style="144" bestFit="1" customWidth="1"/>
    <col min="15637" max="15637" width="6.7109375" style="144" bestFit="1" customWidth="1"/>
    <col min="15638" max="15638" width="9.28515625" style="144" bestFit="1" customWidth="1"/>
    <col min="15639" max="15639" width="17.28515625" style="144" bestFit="1" customWidth="1"/>
    <col min="15640" max="15640" width="16.5703125" style="144" bestFit="1" customWidth="1"/>
    <col min="15641" max="15863" width="9.140625" style="144"/>
    <col min="15864" max="15864" width="6.85546875" style="144" customWidth="1"/>
    <col min="15865" max="15865" width="55.28515625" style="144" customWidth="1"/>
    <col min="15866" max="15866" width="5" style="144" customWidth="1"/>
    <col min="15867" max="15867" width="15.140625" style="144" bestFit="1" customWidth="1"/>
    <col min="15868" max="15879" width="0" style="144" hidden="1" customWidth="1"/>
    <col min="15880" max="15880" width="7" style="144" customWidth="1"/>
    <col min="15881" max="15881" width="6.7109375" style="144" bestFit="1" customWidth="1"/>
    <col min="15882" max="15882" width="10.7109375" style="144" customWidth="1"/>
    <col min="15883" max="15883" width="10.42578125" style="144" customWidth="1"/>
    <col min="15884" max="15884" width="2.28515625" style="144" customWidth="1"/>
    <col min="15885" max="15885" width="11.5703125" style="144" customWidth="1"/>
    <col min="15886" max="15886" width="9.85546875" style="144" bestFit="1" customWidth="1"/>
    <col min="15887" max="15887" width="5.28515625" style="144" customWidth="1"/>
    <col min="15888" max="15888" width="4" style="144" bestFit="1" customWidth="1"/>
    <col min="15889" max="15889" width="6.7109375" style="144" bestFit="1" customWidth="1"/>
    <col min="15890" max="15890" width="9.28515625" style="144" bestFit="1" customWidth="1"/>
    <col min="15891" max="15891" width="5.28515625" style="144" customWidth="1"/>
    <col min="15892" max="15892" width="4" style="144" bestFit="1" customWidth="1"/>
    <col min="15893" max="15893" width="6.7109375" style="144" bestFit="1" customWidth="1"/>
    <col min="15894" max="15894" width="9.28515625" style="144" bestFit="1" customWidth="1"/>
    <col min="15895" max="15895" width="17.28515625" style="144" bestFit="1" customWidth="1"/>
    <col min="15896" max="15896" width="16.5703125" style="144" bestFit="1" customWidth="1"/>
    <col min="15897" max="16119" width="9.140625" style="144"/>
    <col min="16120" max="16120" width="6.85546875" style="144" customWidth="1"/>
    <col min="16121" max="16121" width="55.28515625" style="144" customWidth="1"/>
    <col min="16122" max="16122" width="5" style="144" customWidth="1"/>
    <col min="16123" max="16123" width="15.140625" style="144" bestFit="1" customWidth="1"/>
    <col min="16124" max="16135" width="0" style="144" hidden="1" customWidth="1"/>
    <col min="16136" max="16136" width="7" style="144" customWidth="1"/>
    <col min="16137" max="16137" width="6.7109375" style="144" bestFit="1" customWidth="1"/>
    <col min="16138" max="16138" width="10.7109375" style="144" customWidth="1"/>
    <col min="16139" max="16139" width="10.42578125" style="144" customWidth="1"/>
    <col min="16140" max="16140" width="2.28515625" style="144" customWidth="1"/>
    <col min="16141" max="16141" width="11.5703125" style="144" customWidth="1"/>
    <col min="16142" max="16142" width="9.85546875" style="144" bestFit="1" customWidth="1"/>
    <col min="16143" max="16143" width="5.28515625" style="144" customWidth="1"/>
    <col min="16144" max="16144" width="4" style="144" bestFit="1" customWidth="1"/>
    <col min="16145" max="16145" width="6.7109375" style="144" bestFit="1" customWidth="1"/>
    <col min="16146" max="16146" width="9.28515625" style="144" bestFit="1" customWidth="1"/>
    <col min="16147" max="16147" width="5.28515625" style="144" customWidth="1"/>
    <col min="16148" max="16148" width="4" style="144" bestFit="1" customWidth="1"/>
    <col min="16149" max="16149" width="6.7109375" style="144" bestFit="1" customWidth="1"/>
    <col min="16150" max="16150" width="9.28515625" style="144" bestFit="1" customWidth="1"/>
    <col min="16151" max="16151" width="17.28515625" style="144" bestFit="1" customWidth="1"/>
    <col min="16152" max="16152" width="16.5703125" style="144" bestFit="1" customWidth="1"/>
    <col min="16153" max="16384" width="9.140625" style="144"/>
  </cols>
  <sheetData>
    <row r="1" spans="1:24" s="134" customFormat="1" ht="12.75" customHeight="1">
      <c r="A1" s="277" t="s">
        <v>59</v>
      </c>
      <c r="B1" s="278"/>
      <c r="C1" s="278"/>
      <c r="D1" s="278"/>
      <c r="E1" s="278"/>
      <c r="F1" s="278"/>
      <c r="G1" s="278"/>
      <c r="H1" s="278"/>
      <c r="I1" s="278"/>
      <c r="J1" s="278"/>
      <c r="K1" s="279"/>
      <c r="R1" s="135"/>
      <c r="V1" s="135"/>
    </row>
    <row r="2" spans="1:24" s="134" customFormat="1" ht="12.75" customHeight="1">
      <c r="A2" s="280"/>
      <c r="B2" s="281"/>
      <c r="C2" s="281"/>
      <c r="D2" s="281"/>
      <c r="E2" s="281"/>
      <c r="F2" s="281"/>
      <c r="G2" s="281"/>
      <c r="H2" s="281"/>
      <c r="I2" s="281"/>
      <c r="J2" s="281"/>
      <c r="K2" s="282"/>
      <c r="R2" s="135"/>
      <c r="V2" s="135"/>
    </row>
    <row r="3" spans="1:24" s="134" customFormat="1">
      <c r="A3" s="280"/>
      <c r="B3" s="281"/>
      <c r="C3" s="281"/>
      <c r="D3" s="281"/>
      <c r="E3" s="281"/>
      <c r="F3" s="281"/>
      <c r="G3" s="281"/>
      <c r="H3" s="281"/>
      <c r="I3" s="281"/>
      <c r="J3" s="281"/>
      <c r="K3" s="282"/>
      <c r="R3" s="135"/>
      <c r="V3" s="135"/>
    </row>
    <row r="4" spans="1:24" s="134" customFormat="1">
      <c r="A4" s="280"/>
      <c r="B4" s="281"/>
      <c r="C4" s="281"/>
      <c r="D4" s="281"/>
      <c r="E4" s="281"/>
      <c r="F4" s="281"/>
      <c r="G4" s="281"/>
      <c r="H4" s="281"/>
      <c r="I4" s="281"/>
      <c r="J4" s="281"/>
      <c r="K4" s="282"/>
      <c r="R4" s="135"/>
      <c r="V4" s="135"/>
    </row>
    <row r="5" spans="1:24" s="134" customFormat="1">
      <c r="A5" s="280"/>
      <c r="B5" s="281"/>
      <c r="C5" s="281"/>
      <c r="D5" s="281"/>
      <c r="E5" s="281"/>
      <c r="F5" s="281"/>
      <c r="G5" s="281"/>
      <c r="H5" s="281"/>
      <c r="I5" s="281"/>
      <c r="J5" s="281"/>
      <c r="K5" s="282"/>
      <c r="R5" s="135"/>
      <c r="V5" s="135"/>
    </row>
    <row r="6" spans="1:24" s="134" customFormat="1">
      <c r="A6" s="280"/>
      <c r="B6" s="281"/>
      <c r="C6" s="281"/>
      <c r="D6" s="281"/>
      <c r="E6" s="281"/>
      <c r="F6" s="281"/>
      <c r="G6" s="281"/>
      <c r="H6" s="281"/>
      <c r="I6" s="281"/>
      <c r="J6" s="281"/>
      <c r="K6" s="282"/>
      <c r="R6" s="135"/>
      <c r="V6" s="135"/>
    </row>
    <row r="7" spans="1:24">
      <c r="A7" s="136"/>
      <c r="B7" s="124"/>
      <c r="C7" s="124"/>
      <c r="D7" s="124"/>
      <c r="E7" s="137"/>
      <c r="F7" s="137"/>
      <c r="G7" s="137"/>
      <c r="H7" s="138"/>
      <c r="I7" s="124"/>
      <c r="J7" s="124"/>
      <c r="K7" s="139"/>
    </row>
    <row r="8" spans="1:24">
      <c r="A8" s="118" t="s">
        <v>70</v>
      </c>
      <c r="B8" s="145"/>
      <c r="C8" s="146"/>
      <c r="D8" s="146"/>
      <c r="E8" s="147"/>
      <c r="F8" s="147"/>
      <c r="G8" s="147"/>
      <c r="H8" s="148"/>
      <c r="I8" s="149"/>
      <c r="J8" s="149"/>
      <c r="K8" s="150"/>
    </row>
    <row r="9" spans="1:24">
      <c r="A9" s="118"/>
      <c r="B9" s="151"/>
      <c r="C9" s="146"/>
      <c r="D9" s="146"/>
      <c r="E9" s="147"/>
      <c r="F9" s="147"/>
      <c r="G9" s="147"/>
      <c r="H9" s="148"/>
      <c r="I9" s="149"/>
      <c r="J9" s="149"/>
      <c r="K9" s="150"/>
      <c r="M9" s="141">
        <v>1.2</v>
      </c>
    </row>
    <row r="10" spans="1:24">
      <c r="A10" s="152"/>
      <c r="B10" s="145"/>
      <c r="C10" s="146"/>
      <c r="D10" s="146"/>
      <c r="E10" s="147"/>
      <c r="F10" s="153">
        <v>1</v>
      </c>
      <c r="G10" s="153">
        <v>1</v>
      </c>
      <c r="H10" s="148"/>
      <c r="I10" s="154"/>
      <c r="J10" s="154"/>
      <c r="K10" s="155"/>
      <c r="L10" s="156"/>
      <c r="M10" s="283" t="s">
        <v>64</v>
      </c>
      <c r="N10" s="283"/>
      <c r="P10" s="284"/>
      <c r="Q10" s="284"/>
      <c r="R10" s="284"/>
      <c r="T10" s="284"/>
      <c r="U10" s="284"/>
      <c r="V10" s="284"/>
    </row>
    <row r="11" spans="1:24" s="166" customFormat="1" ht="22.5" customHeight="1">
      <c r="A11" s="157" t="s">
        <v>0</v>
      </c>
      <c r="B11" s="157" t="s">
        <v>31</v>
      </c>
      <c r="C11" s="157" t="s">
        <v>13</v>
      </c>
      <c r="D11" s="157" t="s">
        <v>10</v>
      </c>
      <c r="E11" s="158" t="s">
        <v>65</v>
      </c>
      <c r="F11" s="158" t="s">
        <v>66</v>
      </c>
      <c r="G11" s="158" t="s">
        <v>67</v>
      </c>
      <c r="H11" s="159" t="s">
        <v>4</v>
      </c>
      <c r="I11" s="158" t="s">
        <v>33</v>
      </c>
      <c r="J11" s="160" t="s">
        <v>50</v>
      </c>
      <c r="K11" s="160" t="s">
        <v>51</v>
      </c>
      <c r="L11" s="161"/>
      <c r="M11" s="162" t="s">
        <v>33</v>
      </c>
      <c r="N11" s="162" t="s">
        <v>34</v>
      </c>
      <c r="O11" s="163"/>
      <c r="P11" s="164" t="s">
        <v>49</v>
      </c>
      <c r="Q11" s="164" t="s">
        <v>33</v>
      </c>
      <c r="R11" s="165" t="s">
        <v>34</v>
      </c>
      <c r="S11" s="163"/>
      <c r="T11" s="164" t="s">
        <v>49</v>
      </c>
      <c r="U11" s="164" t="s">
        <v>33</v>
      </c>
      <c r="V11" s="165" t="s">
        <v>34</v>
      </c>
    </row>
    <row r="12" spans="1:24">
      <c r="A12" s="167"/>
      <c r="B12" s="145"/>
      <c r="C12" s="146"/>
      <c r="D12" s="146"/>
      <c r="E12" s="147"/>
      <c r="F12" s="147"/>
      <c r="G12" s="147"/>
      <c r="H12" s="148"/>
      <c r="I12" s="149"/>
      <c r="J12" s="149"/>
      <c r="K12" s="168"/>
      <c r="M12" s="169"/>
      <c r="N12" s="170"/>
      <c r="P12" s="171"/>
      <c r="Q12" s="171"/>
      <c r="R12" s="172"/>
      <c r="T12" s="171"/>
      <c r="U12" s="171"/>
      <c r="V12" s="172"/>
    </row>
    <row r="13" spans="1:24" s="143" customFormat="1">
      <c r="A13" s="173"/>
      <c r="B13" s="151"/>
      <c r="C13" s="146"/>
      <c r="D13" s="146"/>
      <c r="E13" s="147"/>
      <c r="F13" s="147"/>
      <c r="G13" s="147"/>
      <c r="H13" s="174" t="str">
        <f t="shared" ref="H13:H24" si="0">IF(AND(B13&lt;&gt;"",D13&lt;&gt;""),+SUMPRODUCT($E$10:$G$10,E13:G13),"")</f>
        <v/>
      </c>
      <c r="I13" s="149"/>
      <c r="J13" s="149"/>
      <c r="K13" s="150"/>
      <c r="L13" s="140"/>
      <c r="M13" s="169"/>
      <c r="N13" s="170"/>
      <c r="O13" s="142"/>
      <c r="P13" s="171"/>
      <c r="Q13" s="171"/>
      <c r="R13" s="172"/>
      <c r="S13" s="142"/>
      <c r="T13" s="171"/>
      <c r="U13" s="171"/>
      <c r="V13" s="172"/>
      <c r="W13" s="144"/>
      <c r="X13" s="144"/>
    </row>
    <row r="14" spans="1:24" s="143" customFormat="1">
      <c r="A14" s="173"/>
      <c r="B14" s="124" t="s">
        <v>52</v>
      </c>
      <c r="C14" s="146"/>
      <c r="D14" s="146"/>
      <c r="E14" s="147"/>
      <c r="F14" s="147"/>
      <c r="G14" s="147"/>
      <c r="H14" s="174" t="str">
        <f t="shared" si="0"/>
        <v/>
      </c>
      <c r="I14" s="149"/>
      <c r="J14" s="149"/>
      <c r="K14" s="150"/>
      <c r="L14" s="140"/>
      <c r="M14" s="169"/>
      <c r="N14" s="170"/>
      <c r="O14" s="142"/>
      <c r="P14" s="171"/>
      <c r="Q14" s="171"/>
      <c r="R14" s="172"/>
      <c r="S14" s="142"/>
      <c r="T14" s="171"/>
      <c r="U14" s="171"/>
      <c r="V14" s="172"/>
      <c r="W14" s="144"/>
      <c r="X14" s="144"/>
    </row>
    <row r="15" spans="1:24" s="142" customFormat="1">
      <c r="A15" s="167"/>
      <c r="B15" s="175"/>
      <c r="C15" s="146"/>
      <c r="D15" s="146"/>
      <c r="E15" s="147"/>
      <c r="F15" s="147"/>
      <c r="G15" s="147"/>
      <c r="H15" s="174" t="str">
        <f t="shared" si="0"/>
        <v/>
      </c>
      <c r="I15" s="176"/>
      <c r="J15" s="149"/>
      <c r="K15" s="150"/>
      <c r="L15" s="140"/>
      <c r="M15" s="169"/>
      <c r="N15" s="170"/>
      <c r="P15" s="171"/>
      <c r="Q15" s="171"/>
      <c r="R15" s="172"/>
      <c r="T15" s="171"/>
      <c r="U15" s="171"/>
      <c r="V15" s="172"/>
      <c r="W15" s="144"/>
      <c r="X15" s="144"/>
    </row>
    <row r="16" spans="1:24" s="142" customFormat="1" ht="52.5" customHeight="1">
      <c r="A16" s="167"/>
      <c r="B16" s="177" t="s">
        <v>68</v>
      </c>
      <c r="D16" s="146"/>
      <c r="E16" s="178"/>
      <c r="F16" s="178"/>
      <c r="G16" s="178"/>
      <c r="H16" s="174" t="str">
        <f t="shared" si="0"/>
        <v/>
      </c>
      <c r="I16" s="179"/>
      <c r="J16" s="149" t="str">
        <f t="shared" ref="J16:J18" si="1">+IF(C16&lt;&gt;"",ROUND(H16*I16*-1,2),"")</f>
        <v/>
      </c>
      <c r="K16" s="150"/>
      <c r="L16" s="140"/>
      <c r="M16" s="169"/>
      <c r="N16" s="170"/>
      <c r="P16" s="171"/>
      <c r="Q16" s="171"/>
      <c r="R16" s="172"/>
      <c r="T16" s="171"/>
      <c r="U16" s="171"/>
      <c r="V16" s="172"/>
      <c r="W16" s="144"/>
      <c r="X16" s="144"/>
    </row>
    <row r="17" spans="1:24" s="142" customFormat="1" ht="15">
      <c r="A17" s="167"/>
      <c r="B17" s="175" t="s">
        <v>72</v>
      </c>
      <c r="C17" s="146" t="s">
        <v>71</v>
      </c>
      <c r="D17" s="146" t="s">
        <v>60</v>
      </c>
      <c r="E17" s="174">
        <v>42</v>
      </c>
      <c r="F17" s="178"/>
      <c r="G17" s="178"/>
      <c r="H17" s="180">
        <v>36</v>
      </c>
      <c r="I17" s="181">
        <f t="shared" ref="I17" si="2">+M17*1.05</f>
        <v>42</v>
      </c>
      <c r="J17" s="149">
        <f>+IF(H17&lt;&gt;"",ROUND(E17*H17*I17*-1,2),"")</f>
        <v>-63504</v>
      </c>
      <c r="K17" s="150"/>
      <c r="L17" s="140"/>
      <c r="M17" s="169">
        <v>40</v>
      </c>
      <c r="N17" s="170">
        <f>+ROUND(E17*H17*M17*-1,2)</f>
        <v>-60480</v>
      </c>
      <c r="P17" s="171"/>
      <c r="Q17" s="171"/>
      <c r="R17" s="172"/>
      <c r="T17" s="171"/>
      <c r="U17" s="171"/>
      <c r="V17" s="172"/>
      <c r="W17" s="144"/>
      <c r="X17" s="144"/>
    </row>
    <row r="18" spans="1:24" s="142" customFormat="1" ht="15">
      <c r="A18" s="167"/>
      <c r="B18" s="182"/>
      <c r="C18" s="146"/>
      <c r="D18" s="146"/>
      <c r="E18" s="178"/>
      <c r="F18" s="178"/>
      <c r="G18" s="178"/>
      <c r="H18" s="180" t="str">
        <f t="shared" si="0"/>
        <v/>
      </c>
      <c r="I18" s="149"/>
      <c r="J18" s="149" t="str">
        <f t="shared" si="1"/>
        <v/>
      </c>
      <c r="K18" s="150"/>
      <c r="L18" s="140"/>
      <c r="M18" s="169"/>
      <c r="N18" s="170"/>
      <c r="P18" s="171"/>
      <c r="Q18" s="171"/>
      <c r="R18" s="172"/>
      <c r="T18" s="171"/>
      <c r="U18" s="171"/>
      <c r="V18" s="172"/>
      <c r="W18" s="144"/>
      <c r="X18" s="144"/>
    </row>
    <row r="19" spans="1:24" s="142" customFormat="1">
      <c r="A19" s="167"/>
      <c r="B19" s="124" t="s">
        <v>53</v>
      </c>
      <c r="C19" s="146"/>
      <c r="D19" s="146"/>
      <c r="E19" s="147"/>
      <c r="F19" s="147"/>
      <c r="G19" s="147"/>
      <c r="H19" s="180" t="str">
        <f t="shared" si="0"/>
        <v/>
      </c>
      <c r="I19" s="149"/>
      <c r="J19" s="149" t="str">
        <f>IF(H19="","",IF(I19="","",H19*I19))</f>
        <v/>
      </c>
      <c r="K19" s="150" t="str">
        <f t="shared" ref="K19:K26" si="3">IF(H19="","",IF(I19="","",H19*I19))</f>
        <v/>
      </c>
      <c r="L19" s="140"/>
      <c r="M19" s="169"/>
      <c r="N19" s="170"/>
      <c r="P19" s="171"/>
      <c r="Q19" s="171"/>
      <c r="R19" s="172"/>
      <c r="T19" s="171"/>
      <c r="U19" s="171"/>
      <c r="V19" s="172"/>
      <c r="W19" s="144"/>
      <c r="X19" s="144"/>
    </row>
    <row r="20" spans="1:24" s="142" customFormat="1">
      <c r="A20" s="167"/>
      <c r="B20" s="182"/>
      <c r="C20" s="146"/>
      <c r="D20" s="146"/>
      <c r="E20" s="147"/>
      <c r="F20" s="147"/>
      <c r="G20" s="147"/>
      <c r="H20" s="180" t="str">
        <f t="shared" si="0"/>
        <v/>
      </c>
      <c r="I20" s="149"/>
      <c r="J20" s="149" t="str">
        <f>IF(H20="","",IF(I20="","",H20*I20))</f>
        <v/>
      </c>
      <c r="K20" s="150" t="str">
        <f t="shared" si="3"/>
        <v/>
      </c>
      <c r="L20" s="140"/>
      <c r="M20" s="169"/>
      <c r="N20" s="170"/>
      <c r="P20" s="171"/>
      <c r="Q20" s="171"/>
      <c r="R20" s="172"/>
      <c r="T20" s="171"/>
      <c r="U20" s="171"/>
      <c r="V20" s="172"/>
      <c r="W20" s="144"/>
      <c r="X20" s="144"/>
    </row>
    <row r="21" spans="1:24" s="142" customFormat="1" ht="52.5" customHeight="1">
      <c r="A21" s="183"/>
      <c r="B21" s="177" t="s">
        <v>68</v>
      </c>
      <c r="C21" s="146"/>
      <c r="D21" s="146"/>
      <c r="E21" s="147"/>
      <c r="F21" s="147"/>
      <c r="G21" s="147"/>
      <c r="H21" s="180" t="str">
        <f t="shared" si="0"/>
        <v/>
      </c>
      <c r="I21" s="149"/>
      <c r="J21" s="149"/>
      <c r="K21" s="150" t="str">
        <f t="shared" si="3"/>
        <v/>
      </c>
      <c r="L21" s="140"/>
      <c r="M21" s="169"/>
      <c r="N21" s="170"/>
      <c r="P21" s="171"/>
      <c r="Q21" s="171"/>
      <c r="R21" s="172"/>
      <c r="T21" s="171"/>
      <c r="U21" s="171"/>
      <c r="V21" s="172"/>
      <c r="W21" s="144"/>
      <c r="X21" s="144"/>
    </row>
    <row r="22" spans="1:24" s="142" customFormat="1">
      <c r="A22" s="183"/>
      <c r="B22" s="175" t="s">
        <v>73</v>
      </c>
      <c r="C22" s="146" t="s">
        <v>71</v>
      </c>
      <c r="D22" s="146" t="s">
        <v>60</v>
      </c>
      <c r="E22" s="174">
        <v>42</v>
      </c>
      <c r="F22" s="147"/>
      <c r="G22" s="147"/>
      <c r="H22" s="180">
        <v>36</v>
      </c>
      <c r="I22" s="181">
        <f>+M22*1.05</f>
        <v>48.300000000000004</v>
      </c>
      <c r="J22" s="181"/>
      <c r="K22" s="184">
        <f>IF(H22="","",IF(I22="","",ROUND(E22*H22*I22,2)))</f>
        <v>73029.600000000006</v>
      </c>
      <c r="L22" s="140"/>
      <c r="M22" s="169">
        <v>46</v>
      </c>
      <c r="N22" s="170">
        <f>+ROUND(E22*H22*M22,2)</f>
        <v>69552</v>
      </c>
      <c r="P22" s="171"/>
      <c r="Q22" s="171"/>
      <c r="R22" s="172">
        <f>Q22*P22</f>
        <v>0</v>
      </c>
      <c r="T22" s="171"/>
      <c r="U22" s="171"/>
      <c r="V22" s="172">
        <f>U22*T22</f>
        <v>0</v>
      </c>
      <c r="W22" s="144"/>
      <c r="X22" s="144"/>
    </row>
    <row r="23" spans="1:24" s="142" customFormat="1" ht="15">
      <c r="A23" s="183"/>
      <c r="B23" s="175"/>
      <c r="C23" s="146"/>
      <c r="D23" s="146"/>
      <c r="E23" s="185"/>
      <c r="F23" s="178"/>
      <c r="G23" s="178"/>
      <c r="H23" s="180" t="str">
        <f t="shared" si="0"/>
        <v/>
      </c>
      <c r="I23" s="181">
        <f>+ROUND(M23*M9,2)</f>
        <v>0</v>
      </c>
      <c r="J23" s="181"/>
      <c r="K23" s="184" t="str">
        <f t="shared" si="3"/>
        <v/>
      </c>
      <c r="L23" s="140"/>
      <c r="M23" s="169"/>
      <c r="N23" s="170"/>
      <c r="P23" s="171"/>
      <c r="Q23" s="171"/>
      <c r="R23" s="172">
        <f>Q23*P23</f>
        <v>0</v>
      </c>
      <c r="T23" s="171"/>
      <c r="U23" s="171"/>
      <c r="V23" s="172">
        <f>U23*T23</f>
        <v>0</v>
      </c>
      <c r="W23" s="144"/>
      <c r="X23" s="144"/>
    </row>
    <row r="24" spans="1:24" ht="38.25">
      <c r="A24" s="186"/>
      <c r="B24" s="177" t="s">
        <v>69</v>
      </c>
      <c r="C24" s="146"/>
      <c r="D24" s="146"/>
      <c r="E24" s="174"/>
      <c r="F24" s="147"/>
      <c r="G24" s="147"/>
      <c r="H24" s="180" t="str">
        <f t="shared" si="0"/>
        <v/>
      </c>
      <c r="I24" s="181"/>
      <c r="J24" s="181"/>
      <c r="K24" s="184" t="str">
        <f t="shared" si="3"/>
        <v/>
      </c>
      <c r="M24" s="169"/>
      <c r="N24" s="170"/>
      <c r="P24" s="171"/>
      <c r="Q24" s="171"/>
      <c r="R24" s="172"/>
      <c r="T24" s="171"/>
      <c r="U24" s="171"/>
      <c r="V24" s="172"/>
    </row>
    <row r="25" spans="1:24">
      <c r="A25" s="183"/>
      <c r="B25" s="175" t="s">
        <v>74</v>
      </c>
      <c r="C25" s="146"/>
      <c r="D25" s="146" t="s">
        <v>60</v>
      </c>
      <c r="E25" s="174">
        <v>40</v>
      </c>
      <c r="F25" s="147"/>
      <c r="G25" s="147"/>
      <c r="H25" s="180">
        <v>36</v>
      </c>
      <c r="I25" s="181">
        <f t="shared" ref="I25" si="4">+M25*1.05</f>
        <v>42</v>
      </c>
      <c r="J25" s="181"/>
      <c r="K25" s="184">
        <f>IF(H25="","",IF(I25="","",ROUND(E25*H25*I25,2)))</f>
        <v>60480</v>
      </c>
      <c r="M25" s="169">
        <v>40</v>
      </c>
      <c r="N25" s="170">
        <f>+ROUND(E25*H25*M25,2)</f>
        <v>57600</v>
      </c>
      <c r="P25" s="171"/>
      <c r="Q25" s="171"/>
      <c r="R25" s="172"/>
      <c r="T25" s="171"/>
      <c r="U25" s="171"/>
      <c r="V25" s="172"/>
    </row>
    <row r="26" spans="1:24" s="142" customFormat="1">
      <c r="A26" s="183"/>
      <c r="B26" s="187"/>
      <c r="C26" s="146"/>
      <c r="D26" s="146"/>
      <c r="E26" s="174"/>
      <c r="F26" s="147"/>
      <c r="G26" s="147"/>
      <c r="H26" s="180"/>
      <c r="I26" s="181"/>
      <c r="J26" s="181" t="str">
        <f>IF(H26="","",IF(I26="","",H26*I26))</f>
        <v/>
      </c>
      <c r="K26" s="184" t="str">
        <f t="shared" si="3"/>
        <v/>
      </c>
      <c r="L26" s="140"/>
      <c r="M26" s="169"/>
      <c r="N26" s="170"/>
      <c r="P26" s="171"/>
      <c r="Q26" s="171"/>
      <c r="R26" s="172"/>
      <c r="T26" s="171"/>
      <c r="U26" s="171"/>
      <c r="V26" s="172"/>
      <c r="W26" s="144"/>
      <c r="X26" s="144"/>
    </row>
    <row r="27" spans="1:24">
      <c r="A27" s="173"/>
      <c r="B27" s="188"/>
      <c r="C27" s="146"/>
      <c r="D27" s="146"/>
      <c r="E27" s="147"/>
      <c r="F27" s="147"/>
      <c r="G27" s="147"/>
      <c r="H27" s="174" t="str">
        <f t="shared" ref="H27:H28" si="5">IF(AND(B27&lt;&gt;"",D27&lt;&gt;""),+SUMPRODUCT($E$10:$G$10,E27:G27),"")</f>
        <v/>
      </c>
      <c r="I27" s="149"/>
      <c r="J27" s="149"/>
      <c r="K27" s="150"/>
      <c r="M27" s="169"/>
      <c r="N27" s="170"/>
      <c r="P27" s="171"/>
      <c r="Q27" s="171"/>
      <c r="R27" s="172"/>
      <c r="T27" s="171"/>
      <c r="U27" s="171"/>
      <c r="V27" s="172"/>
    </row>
    <row r="28" spans="1:24">
      <c r="A28" s="173"/>
      <c r="B28" s="189"/>
      <c r="C28" s="146"/>
      <c r="D28" s="146"/>
      <c r="E28" s="147"/>
      <c r="F28" s="147"/>
      <c r="G28" s="147"/>
      <c r="H28" s="174" t="str">
        <f t="shared" si="5"/>
        <v/>
      </c>
      <c r="I28" s="149"/>
      <c r="J28" s="149"/>
      <c r="K28" s="150"/>
      <c r="M28" s="169"/>
      <c r="N28" s="170"/>
      <c r="P28" s="171"/>
      <c r="Q28" s="171"/>
      <c r="R28" s="172"/>
      <c r="T28" s="171"/>
      <c r="U28" s="171"/>
      <c r="V28" s="172"/>
    </row>
    <row r="29" spans="1:24">
      <c r="A29" s="167"/>
      <c r="B29" s="190"/>
      <c r="C29" s="146"/>
      <c r="D29" s="146"/>
      <c r="E29" s="147"/>
      <c r="F29" s="147"/>
      <c r="G29" s="147"/>
      <c r="H29" s="148"/>
      <c r="I29" s="149"/>
      <c r="J29" s="149"/>
      <c r="K29" s="150"/>
      <c r="M29" s="169"/>
      <c r="N29" s="170"/>
      <c r="P29" s="171"/>
      <c r="Q29" s="171"/>
      <c r="R29" s="172"/>
      <c r="T29" s="171"/>
      <c r="U29" s="171"/>
      <c r="V29" s="172"/>
    </row>
    <row r="30" spans="1:24" s="201" customFormat="1">
      <c r="A30" s="191"/>
      <c r="B30" s="192" t="s">
        <v>54</v>
      </c>
      <c r="C30" s="193"/>
      <c r="D30" s="193"/>
      <c r="E30" s="194"/>
      <c r="F30" s="194"/>
      <c r="G30" s="194"/>
      <c r="H30" s="195"/>
      <c r="I30" s="194"/>
      <c r="J30" s="196">
        <f>SUM(J12:J28)</f>
        <v>-63504</v>
      </c>
      <c r="K30" s="197">
        <f>SUM(K12:K28)</f>
        <v>133509.6</v>
      </c>
      <c r="L30" s="198"/>
      <c r="M30" s="199" t="s">
        <v>8</v>
      </c>
      <c r="N30" s="162">
        <f>SUM(N12:N28)</f>
        <v>66672</v>
      </c>
      <c r="O30" s="163"/>
      <c r="P30" s="200"/>
      <c r="Q30" s="200" t="s">
        <v>8</v>
      </c>
      <c r="R30" s="200">
        <f>SUM(R12:R29)</f>
        <v>0</v>
      </c>
      <c r="S30" s="163"/>
      <c r="T30" s="200"/>
      <c r="U30" s="200" t="s">
        <v>8</v>
      </c>
      <c r="V30" s="200">
        <f>SUM(V12:V29)</f>
        <v>0</v>
      </c>
    </row>
    <row r="31" spans="1:24">
      <c r="A31" s="202"/>
      <c r="B31" s="192" t="s">
        <v>55</v>
      </c>
      <c r="C31" s="203" t="s">
        <v>75</v>
      </c>
      <c r="E31" s="204"/>
      <c r="F31" s="204"/>
      <c r="G31" s="204"/>
      <c r="H31" s="205"/>
      <c r="I31" s="196"/>
      <c r="J31" s="196"/>
      <c r="K31" s="206">
        <f>J30+K30</f>
        <v>70005.600000000006</v>
      </c>
      <c r="M31" s="169"/>
      <c r="N31" s="170"/>
      <c r="P31" s="171"/>
      <c r="Q31" s="171"/>
      <c r="R31" s="172"/>
      <c r="T31" s="171"/>
      <c r="U31" s="171"/>
      <c r="V31" s="172"/>
    </row>
    <row r="33" spans="1:24">
      <c r="M33" s="141" t="s">
        <v>57</v>
      </c>
      <c r="N33" s="142">
        <f>K31-N30</f>
        <v>3333.6000000000058</v>
      </c>
    </row>
    <row r="34" spans="1:24">
      <c r="M34" s="141" t="s">
        <v>58</v>
      </c>
      <c r="N34" s="208">
        <f>N33/N30</f>
        <v>5.0000000000000086E-2</v>
      </c>
    </row>
    <row r="35" spans="1:24" s="142" customFormat="1">
      <c r="A35" s="144"/>
      <c r="B35" s="144"/>
      <c r="C35" s="143"/>
      <c r="D35" s="143"/>
      <c r="H35" s="207"/>
      <c r="I35" s="141"/>
      <c r="J35" s="141"/>
      <c r="K35" s="144"/>
      <c r="L35" s="140"/>
      <c r="M35" s="141"/>
      <c r="P35" s="143"/>
      <c r="Q35" s="143"/>
      <c r="R35" s="141"/>
      <c r="T35" s="143"/>
      <c r="U35" s="143"/>
      <c r="V35" s="141"/>
      <c r="W35" s="144"/>
      <c r="X35" s="144"/>
    </row>
  </sheetData>
  <mergeCells count="4">
    <mergeCell ref="A1:K6"/>
    <mergeCell ref="M10:N10"/>
    <mergeCell ref="P10:R10"/>
    <mergeCell ref="T10:V10"/>
  </mergeCells>
  <printOptions gridLines="1"/>
  <pageMargins left="0.74803149606299213" right="0.51181102362204722" top="0.51181102362204722" bottom="0.23622047244094491" header="0.51181102362204722" footer="0.51181102362204722"/>
  <pageSetup paperSize="9" scale="65" fitToHeight="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Y176"/>
  <sheetViews>
    <sheetView view="pageBreakPreview" zoomScale="85" zoomScaleNormal="55" zoomScaleSheetLayoutView="85" workbookViewId="0">
      <pane xSplit="3" ySplit="6" topLeftCell="D22" activePane="bottomRight" state="frozen"/>
      <selection activeCell="P8" sqref="P8"/>
      <selection pane="topRight" activeCell="P8" sqref="P8"/>
      <selection pane="bottomLeft" activeCell="P8" sqref="P8"/>
      <selection pane="bottomRight" activeCell="AQ43" sqref="C43:AQ43"/>
    </sheetView>
  </sheetViews>
  <sheetFormatPr defaultColWidth="9.140625" defaultRowHeight="15"/>
  <cols>
    <col min="1" max="1" width="2.28515625" style="3" customWidth="1"/>
    <col min="2" max="2" width="8.140625" customWidth="1"/>
    <col min="3" max="3" width="10.140625" bestFit="1" customWidth="1"/>
    <col min="4" max="5" width="9.140625" style="3"/>
    <col min="6" max="6" width="0" style="3" hidden="1" customWidth="1"/>
    <col min="7" max="7" width="7" style="3" bestFit="1" customWidth="1"/>
    <col min="8" max="12" width="9.140625" style="3"/>
    <col min="13" max="13" width="9.42578125" style="3" bestFit="1" customWidth="1"/>
    <col min="14" max="14" width="9.140625" style="3"/>
    <col min="15" max="15" width="10.5703125" style="3" hidden="1" customWidth="1"/>
    <col min="16" max="17" width="10.5703125" style="3" bestFit="1" customWidth="1"/>
    <col min="18" max="18" width="8" style="3" hidden="1" customWidth="1"/>
    <col min="19" max="21" width="12" style="3" hidden="1" customWidth="1"/>
    <col min="22" max="22" width="6.7109375" style="3" hidden="1" customWidth="1"/>
    <col min="23" max="23" width="9.140625" style="3" hidden="1" customWidth="1"/>
    <col min="24" max="24" width="5.28515625" style="44" hidden="1" customWidth="1"/>
    <col min="25" max="25" width="8.5703125" style="3" hidden="1" customWidth="1"/>
    <col min="26" max="29" width="9.140625" style="3" hidden="1" customWidth="1"/>
    <col min="30" max="30" width="9" style="3" hidden="1" customWidth="1"/>
    <col min="31" max="31" width="9.140625" style="3" hidden="1" customWidth="1"/>
    <col min="32" max="32" width="11.140625" style="3" hidden="1" customWidth="1"/>
    <col min="33" max="33" width="9.140625" style="3" hidden="1" customWidth="1"/>
    <col min="34" max="34" width="10.42578125" style="3" hidden="1" customWidth="1"/>
    <col min="35" max="35" width="9.28515625" style="3" hidden="1" customWidth="1"/>
    <col min="36" max="37" width="10.42578125" style="3" hidden="1" customWidth="1"/>
    <col min="38" max="38" width="9.42578125" style="3" hidden="1" customWidth="1"/>
    <col min="39" max="39" width="9.140625" style="3" hidden="1" customWidth="1"/>
    <col min="40" max="40" width="9.140625" style="3" customWidth="1"/>
    <col min="41" max="44" width="9.140625" style="3"/>
    <col min="45" max="45" width="9.140625" style="3" customWidth="1"/>
    <col min="46" max="49" width="9.140625" style="3"/>
    <col min="50" max="51" width="11.5703125" style="3" bestFit="1" customWidth="1"/>
    <col min="52" max="16384" width="9.140625" style="3"/>
  </cols>
  <sheetData>
    <row r="1" spans="2:51" customFormat="1">
      <c r="B1" s="1" t="s">
        <v>9</v>
      </c>
      <c r="L1" s="2" t="s">
        <v>10</v>
      </c>
      <c r="N1" s="4">
        <v>1</v>
      </c>
      <c r="O1">
        <f t="shared" ref="O1:U1" si="0">+ROUND(O$6*O$6*$AF$1,3)</f>
        <v>0.39500000000000002</v>
      </c>
      <c r="P1">
        <f t="shared" si="0"/>
        <v>0.61699999999999999</v>
      </c>
      <c r="Q1">
        <f t="shared" si="0"/>
        <v>0.88800000000000001</v>
      </c>
      <c r="R1">
        <f t="shared" si="0"/>
        <v>1.579</v>
      </c>
      <c r="S1">
        <f t="shared" si="0"/>
        <v>2.4670000000000001</v>
      </c>
      <c r="T1">
        <f t="shared" si="0"/>
        <v>3.8540000000000001</v>
      </c>
      <c r="U1">
        <f t="shared" si="0"/>
        <v>6.3150000000000004</v>
      </c>
      <c r="AC1">
        <v>24</v>
      </c>
      <c r="AF1">
        <v>6.16667E-3</v>
      </c>
      <c r="AH1">
        <f t="shared" ref="AH1:AL1" si="1">+ROUND(AH$6*AH$6*$AF$1,3)</f>
        <v>0.222</v>
      </c>
      <c r="AI1">
        <f t="shared" si="1"/>
        <v>0.39500000000000002</v>
      </c>
      <c r="AJ1">
        <f t="shared" si="1"/>
        <v>0.61699999999999999</v>
      </c>
      <c r="AK1">
        <f t="shared" si="1"/>
        <v>0.88800000000000001</v>
      </c>
      <c r="AL1">
        <f t="shared" si="1"/>
        <v>1.579</v>
      </c>
    </row>
    <row r="2" spans="2:51" customFormat="1">
      <c r="B2" s="1" t="s">
        <v>35</v>
      </c>
      <c r="L2" s="2"/>
      <c r="N2" s="5"/>
    </row>
    <row r="3" spans="2:51" customFormat="1">
      <c r="B3" s="1" t="s">
        <v>36</v>
      </c>
      <c r="L3" s="2"/>
      <c r="N3" s="5"/>
    </row>
    <row r="4" spans="2:51" customFormat="1">
      <c r="L4" s="2"/>
      <c r="N4" s="5"/>
    </row>
    <row r="5" spans="2:51" customFormat="1" ht="15.75" thickBot="1">
      <c r="D5" s="6"/>
      <c r="E5" s="6" t="s">
        <v>11</v>
      </c>
      <c r="F5" s="6"/>
      <c r="G5" s="6"/>
      <c r="H5" s="6"/>
      <c r="I5" s="6"/>
      <c r="J5" s="6"/>
      <c r="K5" s="6"/>
      <c r="L5" s="6"/>
      <c r="M5" s="6"/>
      <c r="N5" s="6"/>
      <c r="O5" s="6"/>
      <c r="P5" s="6"/>
      <c r="Q5" s="6"/>
      <c r="R5" s="6"/>
      <c r="S5" s="6"/>
      <c r="T5" s="6"/>
      <c r="U5" s="6"/>
      <c r="V5" s="7" t="s">
        <v>12</v>
      </c>
      <c r="W5" s="7"/>
      <c r="X5" s="7"/>
      <c r="Y5" s="7"/>
      <c r="Z5" s="7"/>
      <c r="AA5" s="7"/>
      <c r="AB5" s="7"/>
      <c r="AC5" s="7"/>
      <c r="AD5" s="7"/>
      <c r="AE5" s="7"/>
      <c r="AF5" s="7"/>
      <c r="AG5" s="7"/>
      <c r="AH5" s="7"/>
      <c r="AI5" s="7"/>
      <c r="AJ5" s="7"/>
      <c r="AK5" s="7"/>
      <c r="AL5" s="7"/>
    </row>
    <row r="6" spans="2:51" customFormat="1" ht="16.5" thickBot="1">
      <c r="B6" s="8" t="s">
        <v>0</v>
      </c>
      <c r="C6" s="9" t="s">
        <v>13</v>
      </c>
      <c r="D6" s="10" t="s">
        <v>14</v>
      </c>
      <c r="E6" s="10" t="s">
        <v>15</v>
      </c>
      <c r="F6" s="10" t="s">
        <v>16</v>
      </c>
      <c r="G6" s="10" t="s">
        <v>17</v>
      </c>
      <c r="H6" s="10" t="s">
        <v>18</v>
      </c>
      <c r="I6" s="10" t="s">
        <v>19</v>
      </c>
      <c r="J6" s="10" t="s">
        <v>20</v>
      </c>
      <c r="K6" s="10" t="s">
        <v>21</v>
      </c>
      <c r="L6" s="10" t="s">
        <v>22</v>
      </c>
      <c r="M6" s="10" t="s">
        <v>23</v>
      </c>
      <c r="N6" s="10" t="s">
        <v>8</v>
      </c>
      <c r="O6" s="10">
        <v>8</v>
      </c>
      <c r="P6" s="10">
        <v>10</v>
      </c>
      <c r="Q6" s="10">
        <v>12</v>
      </c>
      <c r="R6" s="11">
        <v>16</v>
      </c>
      <c r="S6" s="11">
        <v>20</v>
      </c>
      <c r="T6" s="12">
        <v>25</v>
      </c>
      <c r="U6" s="12">
        <v>32</v>
      </c>
      <c r="V6" s="13" t="s">
        <v>24</v>
      </c>
      <c r="W6" s="14" t="s">
        <v>15</v>
      </c>
      <c r="X6" s="14" t="s">
        <v>17</v>
      </c>
      <c r="Y6" s="14" t="s">
        <v>18</v>
      </c>
      <c r="Z6" s="14" t="s">
        <v>14</v>
      </c>
      <c r="AA6" s="14" t="s">
        <v>20</v>
      </c>
      <c r="AB6" s="14" t="s">
        <v>21</v>
      </c>
      <c r="AC6" s="14" t="s">
        <v>25</v>
      </c>
      <c r="AD6" s="14" t="s">
        <v>19</v>
      </c>
      <c r="AE6" s="15" t="s">
        <v>26</v>
      </c>
      <c r="AF6" s="15" t="s">
        <v>8</v>
      </c>
      <c r="AG6" s="14" t="s">
        <v>16</v>
      </c>
      <c r="AH6" s="15">
        <v>6</v>
      </c>
      <c r="AI6" s="15">
        <v>8</v>
      </c>
      <c r="AJ6" s="15">
        <v>10</v>
      </c>
      <c r="AK6" s="15">
        <v>12</v>
      </c>
      <c r="AL6" s="15">
        <v>16</v>
      </c>
    </row>
    <row r="7" spans="2:51" ht="15.75">
      <c r="B7" s="47"/>
      <c r="C7" s="48"/>
      <c r="D7" s="16"/>
      <c r="E7" s="16"/>
      <c r="F7" s="17"/>
      <c r="G7" s="18"/>
      <c r="H7" s="16"/>
      <c r="I7" s="16"/>
      <c r="J7" s="17"/>
      <c r="K7" s="17"/>
      <c r="L7" s="17"/>
      <c r="M7" s="18">
        <f t="shared" ref="M7:M17" si="2">+IF(G7&lt;&gt;"",$N$1,0)</f>
        <v>0</v>
      </c>
      <c r="N7" s="19">
        <f t="shared" ref="N7:N37" si="3">+IF($G7&lt;&gt;"",($J7+$K7+$L7)*$E7*$I7*$M7,0)</f>
        <v>0</v>
      </c>
      <c r="O7" s="17">
        <f t="shared" ref="O7:U23" si="4">+IF($G7=O$6,$N7,0)</f>
        <v>0</v>
      </c>
      <c r="P7" s="17">
        <f t="shared" si="4"/>
        <v>0</v>
      </c>
      <c r="Q7" s="17">
        <f t="shared" si="4"/>
        <v>0</v>
      </c>
      <c r="R7" s="20">
        <f t="shared" si="4"/>
        <v>0</v>
      </c>
      <c r="S7" s="20">
        <f t="shared" si="4"/>
        <v>0</v>
      </c>
      <c r="T7" s="20">
        <f t="shared" si="4"/>
        <v>0</v>
      </c>
      <c r="U7" s="20">
        <f t="shared" si="4"/>
        <v>0</v>
      </c>
      <c r="V7" s="21"/>
      <c r="W7" s="18"/>
      <c r="X7" s="18"/>
      <c r="Y7" s="17"/>
      <c r="Z7" s="17"/>
      <c r="AA7" s="17"/>
      <c r="AB7" s="17"/>
      <c r="AC7" s="19">
        <f t="shared" ref="AC7:AC37" si="5">+IF($X7&lt;&gt;"",$X7*$AC$1*0.001,0)</f>
        <v>0</v>
      </c>
      <c r="AD7" s="16">
        <f>IF(X7&lt;&gt;"",(+ROUNDUP($Z7/$Y7,0)+1),0)</f>
        <v>0</v>
      </c>
      <c r="AE7" s="17">
        <f t="shared" ref="AE7:AE42" si="6">+IF(X7&lt;&gt;"",$N$1,0)</f>
        <v>0</v>
      </c>
      <c r="AF7" s="22">
        <f t="shared" ref="AF7:AF37" si="7">IF(X7&lt;&gt;"",+((($AA7+$AB7)*2)+$AC7-($V7*8))*$W7*$AD7*$AE7,0)</f>
        <v>0</v>
      </c>
      <c r="AG7" s="17"/>
      <c r="AH7" s="22">
        <f t="shared" ref="AH7:AL23" si="8">+IF($X7=AH$6,$AF7,0)</f>
        <v>0</v>
      </c>
      <c r="AI7" s="22">
        <f t="shared" si="8"/>
        <v>0</v>
      </c>
      <c r="AJ7" s="22">
        <f t="shared" si="8"/>
        <v>0</v>
      </c>
      <c r="AK7" s="22">
        <f t="shared" si="8"/>
        <v>0</v>
      </c>
      <c r="AL7" s="23">
        <f t="shared" si="8"/>
        <v>0</v>
      </c>
    </row>
    <row r="8" spans="2:51" ht="16.5" thickBot="1">
      <c r="B8" s="47"/>
      <c r="C8" s="34" t="s">
        <v>37</v>
      </c>
      <c r="D8" s="22"/>
      <c r="E8" s="22"/>
      <c r="F8" s="19"/>
      <c r="G8" s="26"/>
      <c r="H8" s="22"/>
      <c r="I8" s="22"/>
      <c r="J8" s="19"/>
      <c r="K8" s="19"/>
      <c r="L8" s="19"/>
      <c r="M8" s="18">
        <f t="shared" si="2"/>
        <v>0</v>
      </c>
      <c r="N8" s="19">
        <f t="shared" si="3"/>
        <v>0</v>
      </c>
      <c r="O8" s="19">
        <f t="shared" si="4"/>
        <v>0</v>
      </c>
      <c r="P8" s="19">
        <f t="shared" si="4"/>
        <v>0</v>
      </c>
      <c r="Q8" s="19">
        <f t="shared" si="4"/>
        <v>0</v>
      </c>
      <c r="R8" s="24">
        <f t="shared" si="4"/>
        <v>0</v>
      </c>
      <c r="S8" s="20">
        <f t="shared" si="4"/>
        <v>0</v>
      </c>
      <c r="T8" s="20">
        <f t="shared" si="4"/>
        <v>0</v>
      </c>
      <c r="U8" s="20">
        <f t="shared" si="4"/>
        <v>0</v>
      </c>
      <c r="V8" s="25"/>
      <c r="W8" s="26"/>
      <c r="X8" s="26"/>
      <c r="Y8" s="19"/>
      <c r="Z8" s="19"/>
      <c r="AA8" s="19"/>
      <c r="AB8" s="19"/>
      <c r="AC8" s="19">
        <f t="shared" si="5"/>
        <v>0</v>
      </c>
      <c r="AD8" s="22">
        <f t="shared" ref="AD8:AD37" si="9">IF(X8&lt;&gt;"",(+ROUNDUP($Z8/$Y8,0)+1),0)</f>
        <v>0</v>
      </c>
      <c r="AE8" s="17">
        <f t="shared" si="6"/>
        <v>0</v>
      </c>
      <c r="AF8" s="22">
        <f t="shared" si="7"/>
        <v>0</v>
      </c>
      <c r="AG8" s="19"/>
      <c r="AH8" s="22">
        <f t="shared" si="8"/>
        <v>0</v>
      </c>
      <c r="AI8" s="22">
        <f t="shared" si="8"/>
        <v>0</v>
      </c>
      <c r="AJ8" s="22">
        <f t="shared" si="8"/>
        <v>0</v>
      </c>
      <c r="AK8" s="22">
        <f t="shared" si="8"/>
        <v>0</v>
      </c>
      <c r="AL8" s="23">
        <f t="shared" si="8"/>
        <v>0</v>
      </c>
      <c r="AN8" s="3" t="s">
        <v>20</v>
      </c>
      <c r="AO8" s="54"/>
      <c r="AP8" s="55"/>
      <c r="AQ8" s="56"/>
      <c r="AR8" s="3" t="s">
        <v>46</v>
      </c>
    </row>
    <row r="9" spans="2:51" ht="16.5" thickTop="1">
      <c r="B9" s="47"/>
      <c r="C9" s="34" t="s">
        <v>38</v>
      </c>
      <c r="D9" s="22"/>
      <c r="E9" s="22"/>
      <c r="F9" s="19"/>
      <c r="G9" s="26"/>
      <c r="H9" s="22"/>
      <c r="I9" s="22"/>
      <c r="J9" s="19"/>
      <c r="K9" s="19"/>
      <c r="L9" s="19"/>
      <c r="M9" s="18">
        <f t="shared" si="2"/>
        <v>0</v>
      </c>
      <c r="N9" s="19">
        <f t="shared" si="3"/>
        <v>0</v>
      </c>
      <c r="O9" s="19">
        <f t="shared" si="4"/>
        <v>0</v>
      </c>
      <c r="P9" s="19">
        <f t="shared" si="4"/>
        <v>0</v>
      </c>
      <c r="Q9" s="19">
        <f t="shared" si="4"/>
        <v>0</v>
      </c>
      <c r="R9" s="24">
        <f t="shared" si="4"/>
        <v>0</v>
      </c>
      <c r="S9" s="20">
        <f t="shared" si="4"/>
        <v>0</v>
      </c>
      <c r="T9" s="20">
        <f t="shared" si="4"/>
        <v>0</v>
      </c>
      <c r="U9" s="20">
        <f t="shared" si="4"/>
        <v>0</v>
      </c>
      <c r="V9" s="25"/>
      <c r="W9" s="26"/>
      <c r="X9" s="26"/>
      <c r="Y9" s="19"/>
      <c r="Z9" s="19"/>
      <c r="AA9" s="19"/>
      <c r="AB9" s="19"/>
      <c r="AC9" s="19">
        <f t="shared" si="5"/>
        <v>0</v>
      </c>
      <c r="AD9" s="22">
        <f t="shared" si="9"/>
        <v>0</v>
      </c>
      <c r="AE9" s="17">
        <f t="shared" si="6"/>
        <v>0</v>
      </c>
      <c r="AF9" s="22">
        <f t="shared" si="7"/>
        <v>0</v>
      </c>
      <c r="AG9" s="19"/>
      <c r="AH9" s="22">
        <f t="shared" si="8"/>
        <v>0</v>
      </c>
      <c r="AI9" s="22">
        <f t="shared" si="8"/>
        <v>0</v>
      </c>
      <c r="AJ9" s="22">
        <f t="shared" si="8"/>
        <v>0</v>
      </c>
      <c r="AK9" s="22">
        <f t="shared" si="8"/>
        <v>0</v>
      </c>
      <c r="AL9" s="23">
        <f t="shared" si="8"/>
        <v>0</v>
      </c>
      <c r="AO9" s="57" t="s">
        <v>21</v>
      </c>
      <c r="AQ9" s="3" t="s">
        <v>22</v>
      </c>
    </row>
    <row r="10" spans="2:51" ht="15.75">
      <c r="B10" s="28"/>
      <c r="C10" s="29" t="s">
        <v>29</v>
      </c>
      <c r="D10" s="22"/>
      <c r="E10" s="22"/>
      <c r="F10" s="19"/>
      <c r="G10" s="26"/>
      <c r="H10" s="22"/>
      <c r="I10" s="22"/>
      <c r="J10" s="19"/>
      <c r="K10" s="19"/>
      <c r="L10" s="19"/>
      <c r="M10" s="18">
        <f t="shared" si="2"/>
        <v>0</v>
      </c>
      <c r="N10" s="19">
        <f t="shared" si="3"/>
        <v>0</v>
      </c>
      <c r="O10" s="19">
        <f t="shared" si="4"/>
        <v>0</v>
      </c>
      <c r="P10" s="19">
        <f t="shared" si="4"/>
        <v>0</v>
      </c>
      <c r="Q10" s="19">
        <f t="shared" si="4"/>
        <v>0</v>
      </c>
      <c r="R10" s="24">
        <f t="shared" si="4"/>
        <v>0</v>
      </c>
      <c r="S10" s="20">
        <f t="shared" si="4"/>
        <v>0</v>
      </c>
      <c r="T10" s="20">
        <f t="shared" si="4"/>
        <v>0</v>
      </c>
      <c r="U10" s="20">
        <f t="shared" si="4"/>
        <v>0</v>
      </c>
      <c r="V10" s="27"/>
      <c r="W10" s="26"/>
      <c r="X10" s="26"/>
      <c r="Y10" s="19"/>
      <c r="Z10" s="19"/>
      <c r="AA10" s="19"/>
      <c r="AB10" s="19"/>
      <c r="AC10" s="19">
        <f t="shared" si="5"/>
        <v>0</v>
      </c>
      <c r="AD10" s="22">
        <f t="shared" si="9"/>
        <v>0</v>
      </c>
      <c r="AE10" s="17">
        <f t="shared" si="6"/>
        <v>0</v>
      </c>
      <c r="AF10" s="22">
        <f t="shared" si="7"/>
        <v>0</v>
      </c>
      <c r="AG10" s="19"/>
      <c r="AH10" s="22">
        <f t="shared" si="8"/>
        <v>0</v>
      </c>
      <c r="AI10" s="22">
        <f t="shared" si="8"/>
        <v>0</v>
      </c>
      <c r="AJ10" s="22">
        <f t="shared" si="8"/>
        <v>0</v>
      </c>
      <c r="AK10" s="22">
        <f t="shared" si="8"/>
        <v>0</v>
      </c>
      <c r="AL10" s="23">
        <f t="shared" si="8"/>
        <v>0</v>
      </c>
      <c r="AT10" s="285" t="s">
        <v>63</v>
      </c>
      <c r="AU10" s="285"/>
      <c r="AV10" s="285"/>
      <c r="AW10" s="285"/>
      <c r="AX10" s="285"/>
      <c r="AY10" s="285"/>
    </row>
    <row r="11" spans="2:51" ht="15.75">
      <c r="B11" s="28" t="s">
        <v>40</v>
      </c>
      <c r="C11" s="29">
        <v>1</v>
      </c>
      <c r="D11" s="22">
        <v>2.78</v>
      </c>
      <c r="E11" s="22">
        <v>1</v>
      </c>
      <c r="F11" s="19"/>
      <c r="G11" s="26">
        <v>12</v>
      </c>
      <c r="H11" s="22">
        <v>0.2</v>
      </c>
      <c r="I11" s="22">
        <f>IF(D11&lt;&gt;"",ROUND(D11/H11,0)+1,"")</f>
        <v>15</v>
      </c>
      <c r="J11" s="19">
        <v>0.10299999999999999</v>
      </c>
      <c r="K11" s="19">
        <v>0.79600000000000004</v>
      </c>
      <c r="L11" s="19"/>
      <c r="M11" s="18">
        <f t="shared" si="2"/>
        <v>1</v>
      </c>
      <c r="N11" s="19">
        <f t="shared" si="3"/>
        <v>13.484999999999999</v>
      </c>
      <c r="O11" s="19">
        <f t="shared" si="4"/>
        <v>0</v>
      </c>
      <c r="P11" s="19">
        <f t="shared" si="4"/>
        <v>0</v>
      </c>
      <c r="Q11" s="19">
        <f t="shared" si="4"/>
        <v>13.484999999999999</v>
      </c>
      <c r="R11" s="24">
        <f t="shared" si="4"/>
        <v>0</v>
      </c>
      <c r="S11" s="20">
        <f t="shared" si="4"/>
        <v>0</v>
      </c>
      <c r="T11" s="20">
        <f t="shared" si="4"/>
        <v>0</v>
      </c>
      <c r="U11" s="20">
        <f t="shared" si="4"/>
        <v>0</v>
      </c>
      <c r="V11" s="27"/>
      <c r="W11" s="26"/>
      <c r="X11" s="26"/>
      <c r="Y11" s="19"/>
      <c r="Z11" s="19"/>
      <c r="AA11" s="19"/>
      <c r="AB11" s="19"/>
      <c r="AC11" s="19">
        <f t="shared" si="5"/>
        <v>0</v>
      </c>
      <c r="AD11" s="22">
        <f t="shared" si="9"/>
        <v>0</v>
      </c>
      <c r="AE11" s="17">
        <f t="shared" si="6"/>
        <v>0</v>
      </c>
      <c r="AF11" s="22">
        <f t="shared" si="7"/>
        <v>0</v>
      </c>
      <c r="AG11" s="19"/>
      <c r="AH11" s="22">
        <f t="shared" si="8"/>
        <v>0</v>
      </c>
      <c r="AI11" s="22">
        <f t="shared" si="8"/>
        <v>0</v>
      </c>
      <c r="AJ11" s="22">
        <f t="shared" si="8"/>
        <v>0</v>
      </c>
      <c r="AK11" s="22">
        <f t="shared" si="8"/>
        <v>0</v>
      </c>
      <c r="AL11" s="23">
        <f t="shared" si="8"/>
        <v>0</v>
      </c>
      <c r="AO11" s="58" t="s">
        <v>1</v>
      </c>
      <c r="AP11" s="58" t="s">
        <v>2</v>
      </c>
      <c r="AQ11" s="58" t="s">
        <v>3</v>
      </c>
      <c r="AR11" s="58" t="s">
        <v>47</v>
      </c>
      <c r="AS11" s="58" t="s">
        <v>4</v>
      </c>
      <c r="AT11" s="58" t="s">
        <v>62</v>
      </c>
      <c r="AU11" s="58" t="s">
        <v>5</v>
      </c>
      <c r="AV11" s="58" t="s">
        <v>6</v>
      </c>
      <c r="AW11" s="59" t="s">
        <v>48</v>
      </c>
      <c r="AX11" s="59" t="s">
        <v>61</v>
      </c>
      <c r="AY11" s="59" t="s">
        <v>7</v>
      </c>
    </row>
    <row r="12" spans="2:51" ht="15.75">
      <c r="B12" s="28"/>
      <c r="C12" s="29">
        <v>2</v>
      </c>
      <c r="D12" s="22">
        <v>2.78</v>
      </c>
      <c r="E12" s="22">
        <v>1</v>
      </c>
      <c r="F12" s="19"/>
      <c r="G12" s="26">
        <v>12</v>
      </c>
      <c r="H12" s="22">
        <v>0.2</v>
      </c>
      <c r="I12" s="22">
        <f t="shared" ref="I12:I33" si="10">IF(D12&lt;&gt;"",ROUND(D12/H12,0)+1,"")</f>
        <v>15</v>
      </c>
      <c r="J12" s="19">
        <v>0.85</v>
      </c>
      <c r="K12" s="19"/>
      <c r="L12" s="19"/>
      <c r="M12" s="18">
        <f t="shared" si="2"/>
        <v>1</v>
      </c>
      <c r="N12" s="19">
        <f t="shared" si="3"/>
        <v>12.75</v>
      </c>
      <c r="O12" s="19">
        <f t="shared" si="4"/>
        <v>0</v>
      </c>
      <c r="P12" s="19">
        <f t="shared" si="4"/>
        <v>0</v>
      </c>
      <c r="Q12" s="19">
        <f t="shared" si="4"/>
        <v>12.75</v>
      </c>
      <c r="R12" s="24">
        <f t="shared" si="4"/>
        <v>0</v>
      </c>
      <c r="S12" s="20">
        <f t="shared" si="4"/>
        <v>0</v>
      </c>
      <c r="T12" s="20">
        <f t="shared" si="4"/>
        <v>0</v>
      </c>
      <c r="U12" s="20">
        <f t="shared" si="4"/>
        <v>0</v>
      </c>
      <c r="V12" s="27"/>
      <c r="W12" s="26"/>
      <c r="X12" s="26"/>
      <c r="Y12" s="19"/>
      <c r="Z12" s="19"/>
      <c r="AA12" s="19"/>
      <c r="AB12" s="19"/>
      <c r="AC12" s="19">
        <f t="shared" si="5"/>
        <v>0</v>
      </c>
      <c r="AD12" s="22">
        <f t="shared" si="9"/>
        <v>0</v>
      </c>
      <c r="AE12" s="17">
        <f t="shared" si="6"/>
        <v>0</v>
      </c>
      <c r="AF12" s="22">
        <f t="shared" si="7"/>
        <v>0</v>
      </c>
      <c r="AG12" s="19"/>
      <c r="AH12" s="22">
        <f t="shared" si="8"/>
        <v>0</v>
      </c>
      <c r="AI12" s="22">
        <f t="shared" si="8"/>
        <v>0</v>
      </c>
      <c r="AJ12" s="22">
        <f t="shared" si="8"/>
        <v>0</v>
      </c>
      <c r="AK12" s="22">
        <f t="shared" si="8"/>
        <v>0</v>
      </c>
      <c r="AL12" s="23">
        <f t="shared" si="8"/>
        <v>0</v>
      </c>
      <c r="AN12" s="59" t="s">
        <v>20</v>
      </c>
      <c r="AO12" s="3">
        <v>1.93</v>
      </c>
      <c r="AP12" s="3">
        <v>0.154</v>
      </c>
      <c r="AQ12" s="3">
        <v>0.15</v>
      </c>
      <c r="AR12" s="3">
        <v>1</v>
      </c>
      <c r="AS12" s="44">
        <v>36</v>
      </c>
      <c r="AT12" s="3">
        <f>+AO12*AP12*AQ12*AR12*AS12</f>
        <v>1.6049879999999999</v>
      </c>
      <c r="AU12" s="3">
        <f>+AO12*AP12*AQ12*AR12*AS12</f>
        <v>1.6049879999999999</v>
      </c>
      <c r="AV12" s="3">
        <f>+AO12*AQ12*AR12*AS12</f>
        <v>10.421999999999999</v>
      </c>
      <c r="AW12" s="3">
        <f>+AO12*AP12*AR12*AS12</f>
        <v>10.699919999999999</v>
      </c>
      <c r="AX12" s="3">
        <f>+P44*AS12</f>
        <v>12777.386363999998</v>
      </c>
      <c r="AY12" s="3">
        <f>+Q44*AS12</f>
        <v>17649.277055999999</v>
      </c>
    </row>
    <row r="13" spans="2:51" ht="15.75">
      <c r="B13" s="28" t="s">
        <v>39</v>
      </c>
      <c r="C13" s="29"/>
      <c r="D13" s="22">
        <f>+K11</f>
        <v>0.79600000000000004</v>
      </c>
      <c r="E13" s="22">
        <v>1</v>
      </c>
      <c r="F13" s="19"/>
      <c r="G13" s="26">
        <v>10</v>
      </c>
      <c r="H13" s="22">
        <v>0.2</v>
      </c>
      <c r="I13" s="22">
        <f t="shared" si="10"/>
        <v>5</v>
      </c>
      <c r="J13" s="19">
        <f>0.15-0.05*2</f>
        <v>4.9999999999999989E-2</v>
      </c>
      <c r="K13" s="19">
        <v>2.78</v>
      </c>
      <c r="L13" s="19">
        <f>0.15-0.05*2</f>
        <v>4.9999999999999989E-2</v>
      </c>
      <c r="M13" s="18">
        <f t="shared" si="2"/>
        <v>1</v>
      </c>
      <c r="N13" s="19">
        <f t="shared" si="3"/>
        <v>14.399999999999997</v>
      </c>
      <c r="O13" s="19">
        <f t="shared" si="4"/>
        <v>0</v>
      </c>
      <c r="P13" s="19">
        <f t="shared" si="4"/>
        <v>14.399999999999997</v>
      </c>
      <c r="Q13" s="19">
        <f t="shared" si="4"/>
        <v>0</v>
      </c>
      <c r="R13" s="24">
        <f t="shared" si="4"/>
        <v>0</v>
      </c>
      <c r="S13" s="20">
        <f t="shared" si="4"/>
        <v>0</v>
      </c>
      <c r="T13" s="20">
        <f t="shared" si="4"/>
        <v>0</v>
      </c>
      <c r="U13" s="20">
        <f t="shared" si="4"/>
        <v>0</v>
      </c>
      <c r="V13" s="30"/>
      <c r="W13" s="26"/>
      <c r="X13" s="26"/>
      <c r="Y13" s="19"/>
      <c r="Z13" s="19"/>
      <c r="AA13" s="19"/>
      <c r="AB13" s="19"/>
      <c r="AC13" s="19">
        <f t="shared" si="5"/>
        <v>0</v>
      </c>
      <c r="AD13" s="22">
        <f t="shared" si="9"/>
        <v>0</v>
      </c>
      <c r="AE13" s="17">
        <f t="shared" si="6"/>
        <v>0</v>
      </c>
      <c r="AF13" s="22">
        <f t="shared" si="7"/>
        <v>0</v>
      </c>
      <c r="AG13" s="19"/>
      <c r="AH13" s="22">
        <f t="shared" si="8"/>
        <v>0</v>
      </c>
      <c r="AI13" s="22">
        <f t="shared" si="8"/>
        <v>0</v>
      </c>
      <c r="AJ13" s="22">
        <f t="shared" si="8"/>
        <v>0</v>
      </c>
      <c r="AK13" s="22">
        <f t="shared" si="8"/>
        <v>0</v>
      </c>
      <c r="AL13" s="23">
        <f t="shared" si="8"/>
        <v>0</v>
      </c>
      <c r="AN13" s="59" t="s">
        <v>21</v>
      </c>
      <c r="AO13" s="3">
        <v>7.6</v>
      </c>
      <c r="AP13" s="3">
        <v>0.154</v>
      </c>
      <c r="AQ13" s="3">
        <v>0.2</v>
      </c>
      <c r="AR13" s="3">
        <v>1</v>
      </c>
      <c r="AS13" s="44">
        <v>36</v>
      </c>
      <c r="AT13" s="3">
        <f t="shared" ref="AT13:AT15" si="11">+AO13*AP13*AQ13*AR13*AS13</f>
        <v>8.4268799999999988</v>
      </c>
      <c r="AU13" s="3">
        <f>+AO13*AP13*AQ13*AR13*AS13</f>
        <v>8.4268799999999988</v>
      </c>
      <c r="AV13" s="3">
        <f>+AO13*AQ13*AR13*AS13</f>
        <v>54.72</v>
      </c>
      <c r="AW13" s="3">
        <f>+AO13*AP13*AR13*AS13</f>
        <v>42.134399999999999</v>
      </c>
    </row>
    <row r="14" spans="2:51" ht="15.75">
      <c r="B14" s="28"/>
      <c r="C14" s="29"/>
      <c r="D14" s="22">
        <f>+J12</f>
        <v>0.85</v>
      </c>
      <c r="E14" s="22">
        <v>1</v>
      </c>
      <c r="F14" s="19"/>
      <c r="G14" s="26">
        <v>10</v>
      </c>
      <c r="H14" s="22">
        <v>0.2</v>
      </c>
      <c r="I14" s="22">
        <f t="shared" si="10"/>
        <v>5</v>
      </c>
      <c r="J14" s="19">
        <f>0.15-0.05*2</f>
        <v>4.9999999999999989E-2</v>
      </c>
      <c r="K14" s="19">
        <v>2.78</v>
      </c>
      <c r="L14" s="19">
        <f>0.15-0.05*2</f>
        <v>4.9999999999999989E-2</v>
      </c>
      <c r="M14" s="18">
        <f t="shared" si="2"/>
        <v>1</v>
      </c>
      <c r="N14" s="19">
        <f t="shared" si="3"/>
        <v>14.399999999999997</v>
      </c>
      <c r="O14" s="19">
        <f t="shared" si="4"/>
        <v>0</v>
      </c>
      <c r="P14" s="19">
        <f t="shared" si="4"/>
        <v>14.399999999999997</v>
      </c>
      <c r="Q14" s="19">
        <f t="shared" si="4"/>
        <v>0</v>
      </c>
      <c r="R14" s="24">
        <f t="shared" si="4"/>
        <v>0</v>
      </c>
      <c r="S14" s="20">
        <f t="shared" si="4"/>
        <v>0</v>
      </c>
      <c r="T14" s="20">
        <f t="shared" si="4"/>
        <v>0</v>
      </c>
      <c r="U14" s="20">
        <f t="shared" si="4"/>
        <v>0</v>
      </c>
      <c r="V14" s="30"/>
      <c r="W14" s="26"/>
      <c r="X14" s="26"/>
      <c r="Y14" s="19"/>
      <c r="Z14" s="19"/>
      <c r="AA14" s="19"/>
      <c r="AB14" s="19"/>
      <c r="AC14" s="19">
        <f t="shared" si="5"/>
        <v>0</v>
      </c>
      <c r="AD14" s="22">
        <f t="shared" si="9"/>
        <v>0</v>
      </c>
      <c r="AE14" s="17">
        <f t="shared" si="6"/>
        <v>0</v>
      </c>
      <c r="AF14" s="22">
        <f t="shared" si="7"/>
        <v>0</v>
      </c>
      <c r="AG14" s="19"/>
      <c r="AH14" s="22">
        <f t="shared" si="8"/>
        <v>0</v>
      </c>
      <c r="AI14" s="22">
        <f t="shared" si="8"/>
        <v>0</v>
      </c>
      <c r="AJ14" s="22">
        <f t="shared" si="8"/>
        <v>0</v>
      </c>
      <c r="AK14" s="22">
        <f t="shared" si="8"/>
        <v>0</v>
      </c>
      <c r="AL14" s="23">
        <f t="shared" si="8"/>
        <v>0</v>
      </c>
      <c r="AN14" s="59" t="s">
        <v>22</v>
      </c>
      <c r="AO14" s="3">
        <v>7.6</v>
      </c>
      <c r="AP14" s="3">
        <v>0.154</v>
      </c>
      <c r="AQ14" s="3">
        <v>0.2</v>
      </c>
      <c r="AR14" s="3">
        <v>1</v>
      </c>
      <c r="AS14" s="44">
        <v>36</v>
      </c>
      <c r="AT14" s="3">
        <f t="shared" si="11"/>
        <v>8.4268799999999988</v>
      </c>
      <c r="AU14" s="3">
        <f>+AO14*AP14*AQ14*AR14*AS14</f>
        <v>8.4268799999999988</v>
      </c>
      <c r="AV14" s="3">
        <f>+AO14*AQ14*AR14*AS14</f>
        <v>54.72</v>
      </c>
      <c r="AW14" s="3">
        <f>+AO14*AP14*AR14*AS14</f>
        <v>42.134399999999999</v>
      </c>
    </row>
    <row r="15" spans="2:51" ht="15.75">
      <c r="B15" s="28"/>
      <c r="C15" s="29" t="s">
        <v>30</v>
      </c>
      <c r="D15" s="22"/>
      <c r="E15" s="22"/>
      <c r="F15" s="19"/>
      <c r="G15" s="26"/>
      <c r="H15" s="22"/>
      <c r="I15" s="22"/>
      <c r="J15" s="19"/>
      <c r="K15" s="19"/>
      <c r="L15" s="19"/>
      <c r="M15" s="18">
        <f t="shared" si="2"/>
        <v>0</v>
      </c>
      <c r="N15" s="19">
        <f t="shared" si="3"/>
        <v>0</v>
      </c>
      <c r="O15" s="19">
        <f t="shared" si="4"/>
        <v>0</v>
      </c>
      <c r="P15" s="19">
        <f t="shared" si="4"/>
        <v>0</v>
      </c>
      <c r="Q15" s="19">
        <f t="shared" si="4"/>
        <v>0</v>
      </c>
      <c r="R15" s="24">
        <f t="shared" si="4"/>
        <v>0</v>
      </c>
      <c r="S15" s="20">
        <f t="shared" si="4"/>
        <v>0</v>
      </c>
      <c r="T15" s="20">
        <f t="shared" si="4"/>
        <v>0</v>
      </c>
      <c r="U15" s="20">
        <f t="shared" si="4"/>
        <v>0</v>
      </c>
      <c r="V15" s="30"/>
      <c r="W15" s="26"/>
      <c r="X15" s="26"/>
      <c r="Y15" s="19"/>
      <c r="Z15" s="19"/>
      <c r="AA15" s="19"/>
      <c r="AB15" s="19"/>
      <c r="AC15" s="19">
        <f t="shared" si="5"/>
        <v>0</v>
      </c>
      <c r="AD15" s="22">
        <f t="shared" si="9"/>
        <v>0</v>
      </c>
      <c r="AE15" s="17">
        <f t="shared" si="6"/>
        <v>0</v>
      </c>
      <c r="AF15" s="22">
        <f t="shared" si="7"/>
        <v>0</v>
      </c>
      <c r="AG15" s="19"/>
      <c r="AH15" s="22">
        <f t="shared" si="8"/>
        <v>0</v>
      </c>
      <c r="AI15" s="22">
        <f t="shared" si="8"/>
        <v>0</v>
      </c>
      <c r="AJ15" s="22">
        <f t="shared" si="8"/>
        <v>0</v>
      </c>
      <c r="AK15" s="22">
        <f t="shared" si="8"/>
        <v>0</v>
      </c>
      <c r="AL15" s="23">
        <f t="shared" si="8"/>
        <v>0</v>
      </c>
      <c r="AN15" s="59" t="s">
        <v>46</v>
      </c>
      <c r="AO15" s="3">
        <v>7.74</v>
      </c>
      <c r="AP15" s="3">
        <v>0.154</v>
      </c>
      <c r="AQ15" s="3">
        <v>0.2</v>
      </c>
      <c r="AR15" s="3">
        <v>1</v>
      </c>
      <c r="AS15" s="44">
        <v>36</v>
      </c>
      <c r="AT15" s="3">
        <f t="shared" si="11"/>
        <v>8.5821120000000004</v>
      </c>
      <c r="AU15" s="3">
        <f>+AO15*AP15*AQ15*AR15*AS15</f>
        <v>8.5821120000000004</v>
      </c>
      <c r="AV15" s="3">
        <f>+AO15*AQ15*AR15*AS15</f>
        <v>55.728000000000002</v>
      </c>
      <c r="AW15" s="3">
        <f>+AO15*AP15*AR15*AS15</f>
        <v>42.910559999999997</v>
      </c>
    </row>
    <row r="16" spans="2:51" ht="15.75">
      <c r="B16" s="28" t="s">
        <v>40</v>
      </c>
      <c r="C16" s="29">
        <v>3</v>
      </c>
      <c r="D16" s="22">
        <v>2.78</v>
      </c>
      <c r="E16" s="22">
        <v>1</v>
      </c>
      <c r="F16" s="19"/>
      <c r="G16" s="26">
        <v>12</v>
      </c>
      <c r="H16" s="22">
        <v>0.2</v>
      </c>
      <c r="I16" s="22">
        <f t="shared" si="10"/>
        <v>15</v>
      </c>
      <c r="J16" s="19">
        <v>0.10299999999999999</v>
      </c>
      <c r="K16" s="19">
        <v>2.9009999999999998</v>
      </c>
      <c r="L16" s="19"/>
      <c r="M16" s="18">
        <f t="shared" si="2"/>
        <v>1</v>
      </c>
      <c r="N16" s="19">
        <f t="shared" si="3"/>
        <v>45.06</v>
      </c>
      <c r="O16" s="19">
        <f t="shared" si="4"/>
        <v>0</v>
      </c>
      <c r="P16" s="19">
        <f t="shared" si="4"/>
        <v>0</v>
      </c>
      <c r="Q16" s="19">
        <f t="shared" si="4"/>
        <v>45.06</v>
      </c>
      <c r="R16" s="24">
        <f t="shared" si="4"/>
        <v>0</v>
      </c>
      <c r="S16" s="20">
        <f t="shared" si="4"/>
        <v>0</v>
      </c>
      <c r="T16" s="20">
        <f t="shared" si="4"/>
        <v>0</v>
      </c>
      <c r="U16" s="20">
        <f t="shared" si="4"/>
        <v>0</v>
      </c>
      <c r="V16" s="30"/>
      <c r="W16" s="26"/>
      <c r="X16" s="26"/>
      <c r="Y16" s="19"/>
      <c r="Z16" s="19"/>
      <c r="AA16" s="19"/>
      <c r="AB16" s="19"/>
      <c r="AC16" s="19">
        <f t="shared" si="5"/>
        <v>0</v>
      </c>
      <c r="AD16" s="22">
        <f t="shared" si="9"/>
        <v>0</v>
      </c>
      <c r="AE16" s="17">
        <f t="shared" si="6"/>
        <v>0</v>
      </c>
      <c r="AF16" s="22">
        <f t="shared" si="7"/>
        <v>0</v>
      </c>
      <c r="AG16" s="19"/>
      <c r="AH16" s="22">
        <f t="shared" si="8"/>
        <v>0</v>
      </c>
      <c r="AI16" s="22">
        <f t="shared" si="8"/>
        <v>0</v>
      </c>
      <c r="AJ16" s="22">
        <f t="shared" si="8"/>
        <v>0</v>
      </c>
      <c r="AK16" s="22">
        <f t="shared" si="8"/>
        <v>0</v>
      </c>
      <c r="AL16" s="23">
        <f t="shared" si="8"/>
        <v>0</v>
      </c>
    </row>
    <row r="17" spans="2:51" ht="15.75">
      <c r="B17" s="28"/>
      <c r="C17" s="29"/>
      <c r="D17" s="22">
        <f>+K16</f>
        <v>2.9009999999999998</v>
      </c>
      <c r="E17" s="22">
        <v>1</v>
      </c>
      <c r="F17" s="19"/>
      <c r="G17" s="26">
        <v>10</v>
      </c>
      <c r="H17" s="22">
        <v>0.2</v>
      </c>
      <c r="I17" s="22">
        <f t="shared" si="10"/>
        <v>16</v>
      </c>
      <c r="J17" s="19">
        <f>0.15-0.05*2</f>
        <v>4.9999999999999989E-2</v>
      </c>
      <c r="K17" s="19">
        <v>2.78</v>
      </c>
      <c r="L17" s="19">
        <f>0.15-0.05*2</f>
        <v>4.9999999999999989E-2</v>
      </c>
      <c r="M17" s="18">
        <f t="shared" si="2"/>
        <v>1</v>
      </c>
      <c r="N17" s="19">
        <f t="shared" si="3"/>
        <v>46.079999999999991</v>
      </c>
      <c r="O17" s="19">
        <f t="shared" si="4"/>
        <v>0</v>
      </c>
      <c r="P17" s="19">
        <f t="shared" si="4"/>
        <v>46.079999999999991</v>
      </c>
      <c r="Q17" s="19">
        <f t="shared" si="4"/>
        <v>0</v>
      </c>
      <c r="R17" s="24">
        <f t="shared" si="4"/>
        <v>0</v>
      </c>
      <c r="S17" s="20">
        <f t="shared" si="4"/>
        <v>0</v>
      </c>
      <c r="T17" s="20">
        <f t="shared" si="4"/>
        <v>0</v>
      </c>
      <c r="U17" s="20">
        <f t="shared" si="4"/>
        <v>0</v>
      </c>
      <c r="V17" s="30"/>
      <c r="W17" s="26"/>
      <c r="X17" s="26"/>
      <c r="Y17" s="19"/>
      <c r="Z17" s="19"/>
      <c r="AA17" s="19"/>
      <c r="AB17" s="19"/>
      <c r="AC17" s="19">
        <f t="shared" si="5"/>
        <v>0</v>
      </c>
      <c r="AD17" s="22">
        <f t="shared" si="9"/>
        <v>0</v>
      </c>
      <c r="AE17" s="17">
        <f t="shared" si="6"/>
        <v>0</v>
      </c>
      <c r="AF17" s="22">
        <f t="shared" si="7"/>
        <v>0</v>
      </c>
      <c r="AG17" s="19"/>
      <c r="AH17" s="22">
        <f t="shared" si="8"/>
        <v>0</v>
      </c>
      <c r="AI17" s="22">
        <f t="shared" si="8"/>
        <v>0</v>
      </c>
      <c r="AJ17" s="22">
        <f t="shared" si="8"/>
        <v>0</v>
      </c>
      <c r="AK17" s="22">
        <f t="shared" si="8"/>
        <v>0</v>
      </c>
      <c r="AL17" s="23">
        <f t="shared" si="8"/>
        <v>0</v>
      </c>
    </row>
    <row r="18" spans="2:51" ht="16.5" thickBot="1">
      <c r="B18" s="28"/>
      <c r="C18" s="29"/>
      <c r="D18" s="22"/>
      <c r="E18" s="22"/>
      <c r="F18" s="19"/>
      <c r="G18" s="26"/>
      <c r="H18" s="22"/>
      <c r="I18" s="22" t="str">
        <f t="shared" si="10"/>
        <v/>
      </c>
      <c r="J18" s="19"/>
      <c r="K18" s="19"/>
      <c r="L18" s="19"/>
      <c r="M18" s="18"/>
      <c r="N18" s="19">
        <f t="shared" si="3"/>
        <v>0</v>
      </c>
      <c r="O18" s="19">
        <f t="shared" si="4"/>
        <v>0</v>
      </c>
      <c r="P18" s="19">
        <f t="shared" si="4"/>
        <v>0</v>
      </c>
      <c r="Q18" s="19">
        <f t="shared" si="4"/>
        <v>0</v>
      </c>
      <c r="R18" s="24">
        <f t="shared" si="4"/>
        <v>0</v>
      </c>
      <c r="S18" s="20">
        <f t="shared" si="4"/>
        <v>0</v>
      </c>
      <c r="T18" s="20">
        <f t="shared" si="4"/>
        <v>0</v>
      </c>
      <c r="U18" s="20">
        <f t="shared" si="4"/>
        <v>0</v>
      </c>
      <c r="V18" s="30"/>
      <c r="W18" s="26"/>
      <c r="X18" s="26"/>
      <c r="Y18" s="19"/>
      <c r="Z18" s="19"/>
      <c r="AA18" s="19"/>
      <c r="AB18" s="19"/>
      <c r="AC18" s="19">
        <f t="shared" si="5"/>
        <v>0</v>
      </c>
      <c r="AD18" s="22">
        <f t="shared" si="9"/>
        <v>0</v>
      </c>
      <c r="AE18" s="17">
        <f t="shared" si="6"/>
        <v>0</v>
      </c>
      <c r="AF18" s="22">
        <f t="shared" si="7"/>
        <v>0</v>
      </c>
      <c r="AG18" s="19"/>
      <c r="AH18" s="22">
        <f t="shared" si="8"/>
        <v>0</v>
      </c>
      <c r="AI18" s="22">
        <f t="shared" si="8"/>
        <v>0</v>
      </c>
      <c r="AJ18" s="22">
        <f t="shared" si="8"/>
        <v>0</v>
      </c>
      <c r="AK18" s="22">
        <f t="shared" si="8"/>
        <v>0</v>
      </c>
      <c r="AL18" s="23">
        <f t="shared" si="8"/>
        <v>0</v>
      </c>
      <c r="AO18" s="286" t="s">
        <v>8</v>
      </c>
      <c r="AP18" s="286"/>
      <c r="AQ18" s="286"/>
      <c r="AR18" s="286"/>
      <c r="AS18" s="286"/>
      <c r="AT18" s="46">
        <f t="shared" ref="AT18:AY18" si="12">+SUM(AT12:AT17)</f>
        <v>27.040860000000002</v>
      </c>
      <c r="AU18" s="46">
        <f t="shared" si="12"/>
        <v>27.040860000000002</v>
      </c>
      <c r="AV18" s="46">
        <f t="shared" si="12"/>
        <v>175.59</v>
      </c>
      <c r="AW18" s="46">
        <f t="shared" si="12"/>
        <v>137.87927999999999</v>
      </c>
      <c r="AX18" s="46">
        <f t="shared" si="12"/>
        <v>12777.386363999998</v>
      </c>
      <c r="AY18" s="46">
        <f t="shared" si="12"/>
        <v>17649.277055999999</v>
      </c>
    </row>
    <row r="19" spans="2:51" ht="16.5" thickTop="1">
      <c r="B19" s="28"/>
      <c r="C19" s="53" t="s">
        <v>42</v>
      </c>
      <c r="D19" s="22"/>
      <c r="E19" s="22"/>
      <c r="F19" s="19"/>
      <c r="G19" s="26"/>
      <c r="H19" s="22"/>
      <c r="I19" s="22" t="str">
        <f t="shared" si="10"/>
        <v/>
      </c>
      <c r="J19" s="19"/>
      <c r="K19" s="19"/>
      <c r="L19" s="19"/>
      <c r="M19" s="18"/>
      <c r="N19" s="19">
        <f t="shared" si="3"/>
        <v>0</v>
      </c>
      <c r="O19" s="19">
        <f t="shared" si="4"/>
        <v>0</v>
      </c>
      <c r="P19" s="19">
        <f t="shared" si="4"/>
        <v>0</v>
      </c>
      <c r="Q19" s="19">
        <f t="shared" si="4"/>
        <v>0</v>
      </c>
      <c r="R19" s="24">
        <f t="shared" si="4"/>
        <v>0</v>
      </c>
      <c r="S19" s="20">
        <f t="shared" si="4"/>
        <v>0</v>
      </c>
      <c r="T19" s="20">
        <f t="shared" si="4"/>
        <v>0</v>
      </c>
      <c r="U19" s="20">
        <f t="shared" si="4"/>
        <v>0</v>
      </c>
      <c r="V19" s="31"/>
      <c r="W19" s="32"/>
      <c r="X19" s="32"/>
      <c r="Y19" s="33"/>
      <c r="Z19" s="33"/>
      <c r="AA19" s="33"/>
      <c r="AB19" s="33"/>
      <c r="AC19" s="19">
        <f t="shared" si="5"/>
        <v>0</v>
      </c>
      <c r="AD19" s="22">
        <f t="shared" si="9"/>
        <v>0</v>
      </c>
      <c r="AE19" s="17">
        <f t="shared" si="6"/>
        <v>0</v>
      </c>
      <c r="AF19" s="22">
        <f t="shared" si="7"/>
        <v>0</v>
      </c>
      <c r="AG19" s="33"/>
      <c r="AH19" s="22">
        <f t="shared" si="8"/>
        <v>0</v>
      </c>
      <c r="AI19" s="22">
        <f t="shared" si="8"/>
        <v>0</v>
      </c>
      <c r="AJ19" s="22">
        <f t="shared" si="8"/>
        <v>0</v>
      </c>
      <c r="AK19" s="22">
        <f t="shared" si="8"/>
        <v>0</v>
      </c>
      <c r="AL19" s="23">
        <f t="shared" si="8"/>
        <v>0</v>
      </c>
    </row>
    <row r="20" spans="2:51" ht="15.75">
      <c r="B20" s="28"/>
      <c r="C20" s="29" t="s">
        <v>29</v>
      </c>
      <c r="D20" s="22"/>
      <c r="E20" s="22"/>
      <c r="F20" s="19"/>
      <c r="G20" s="26"/>
      <c r="H20" s="22"/>
      <c r="I20" s="22" t="str">
        <f t="shared" si="10"/>
        <v/>
      </c>
      <c r="J20" s="19"/>
      <c r="K20" s="19"/>
      <c r="L20" s="19"/>
      <c r="M20" s="18"/>
      <c r="N20" s="19">
        <f t="shared" si="3"/>
        <v>0</v>
      </c>
      <c r="O20" s="19">
        <f t="shared" si="4"/>
        <v>0</v>
      </c>
      <c r="P20" s="19">
        <f t="shared" si="4"/>
        <v>0</v>
      </c>
      <c r="Q20" s="19">
        <f t="shared" si="4"/>
        <v>0</v>
      </c>
      <c r="R20" s="24">
        <f t="shared" si="4"/>
        <v>0</v>
      </c>
      <c r="S20" s="20">
        <f t="shared" si="4"/>
        <v>0</v>
      </c>
      <c r="T20" s="20">
        <f t="shared" si="4"/>
        <v>0</v>
      </c>
      <c r="U20" s="20">
        <f t="shared" si="4"/>
        <v>0</v>
      </c>
      <c r="V20" s="30"/>
      <c r="W20" s="26"/>
      <c r="X20" s="26"/>
      <c r="Y20" s="19"/>
      <c r="Z20" s="19"/>
      <c r="AA20" s="19"/>
      <c r="AB20" s="19"/>
      <c r="AC20" s="19">
        <f t="shared" si="5"/>
        <v>0</v>
      </c>
      <c r="AD20" s="22">
        <f t="shared" si="9"/>
        <v>0</v>
      </c>
      <c r="AE20" s="17">
        <f t="shared" si="6"/>
        <v>0</v>
      </c>
      <c r="AF20" s="22">
        <f t="shared" si="7"/>
        <v>0</v>
      </c>
      <c r="AG20" s="19"/>
      <c r="AH20" s="22">
        <f t="shared" si="8"/>
        <v>0</v>
      </c>
      <c r="AI20" s="22">
        <f t="shared" si="8"/>
        <v>0</v>
      </c>
      <c r="AJ20" s="22">
        <f t="shared" si="8"/>
        <v>0</v>
      </c>
      <c r="AK20" s="22">
        <f t="shared" si="8"/>
        <v>0</v>
      </c>
      <c r="AL20" s="23">
        <f t="shared" si="8"/>
        <v>0</v>
      </c>
    </row>
    <row r="21" spans="2:51" ht="15.75">
      <c r="B21" s="28" t="s">
        <v>40</v>
      </c>
      <c r="C21" s="29">
        <v>1</v>
      </c>
      <c r="D21" s="22">
        <v>7.6</v>
      </c>
      <c r="E21" s="22">
        <v>1</v>
      </c>
      <c r="F21" s="19"/>
      <c r="G21" s="26">
        <v>12</v>
      </c>
      <c r="H21" s="22">
        <v>0.2</v>
      </c>
      <c r="I21" s="22">
        <f t="shared" si="10"/>
        <v>39</v>
      </c>
      <c r="J21" s="19">
        <v>0.128</v>
      </c>
      <c r="K21" s="19">
        <v>1.2070000000000001</v>
      </c>
      <c r="L21" s="19"/>
      <c r="M21" s="18">
        <v>1</v>
      </c>
      <c r="N21" s="19">
        <f t="shared" si="3"/>
        <v>52.064999999999998</v>
      </c>
      <c r="O21" s="19">
        <f t="shared" si="4"/>
        <v>0</v>
      </c>
      <c r="P21" s="19">
        <f t="shared" si="4"/>
        <v>0</v>
      </c>
      <c r="Q21" s="19">
        <f t="shared" si="4"/>
        <v>52.064999999999998</v>
      </c>
      <c r="R21" s="24">
        <f t="shared" si="4"/>
        <v>0</v>
      </c>
      <c r="S21" s="20">
        <f t="shared" si="4"/>
        <v>0</v>
      </c>
      <c r="T21" s="20">
        <f t="shared" si="4"/>
        <v>0</v>
      </c>
      <c r="U21" s="20">
        <f t="shared" si="4"/>
        <v>0</v>
      </c>
      <c r="V21" s="30"/>
      <c r="W21" s="26"/>
      <c r="X21" s="26"/>
      <c r="Y21" s="19"/>
      <c r="Z21" s="19"/>
      <c r="AA21" s="19"/>
      <c r="AB21" s="19"/>
      <c r="AC21" s="19">
        <f t="shared" si="5"/>
        <v>0</v>
      </c>
      <c r="AD21" s="22">
        <f t="shared" si="9"/>
        <v>0</v>
      </c>
      <c r="AE21" s="17">
        <f t="shared" si="6"/>
        <v>0</v>
      </c>
      <c r="AF21" s="22">
        <f t="shared" si="7"/>
        <v>0</v>
      </c>
      <c r="AG21" s="19"/>
      <c r="AH21" s="22">
        <f t="shared" si="8"/>
        <v>0</v>
      </c>
      <c r="AI21" s="22">
        <f t="shared" si="8"/>
        <v>0</v>
      </c>
      <c r="AJ21" s="22">
        <f t="shared" si="8"/>
        <v>0</v>
      </c>
      <c r="AK21" s="22">
        <f t="shared" si="8"/>
        <v>0</v>
      </c>
      <c r="AL21" s="23">
        <f t="shared" si="8"/>
        <v>0</v>
      </c>
    </row>
    <row r="22" spans="2:51" ht="15.75">
      <c r="B22" s="28"/>
      <c r="C22" s="29">
        <v>2</v>
      </c>
      <c r="D22" s="22">
        <v>7.6</v>
      </c>
      <c r="E22" s="22">
        <v>1</v>
      </c>
      <c r="F22" s="19"/>
      <c r="G22" s="26">
        <v>12</v>
      </c>
      <c r="H22" s="22">
        <v>0.2</v>
      </c>
      <c r="I22" s="22">
        <f t="shared" si="10"/>
        <v>39</v>
      </c>
      <c r="J22" s="19">
        <v>1.2</v>
      </c>
      <c r="K22" s="19"/>
      <c r="L22" s="19"/>
      <c r="M22" s="18">
        <v>1</v>
      </c>
      <c r="N22" s="19">
        <f t="shared" si="3"/>
        <v>46.8</v>
      </c>
      <c r="O22" s="19">
        <f t="shared" si="4"/>
        <v>0</v>
      </c>
      <c r="P22" s="19">
        <f t="shared" si="4"/>
        <v>0</v>
      </c>
      <c r="Q22" s="19">
        <f t="shared" si="4"/>
        <v>46.8</v>
      </c>
      <c r="R22" s="24">
        <f t="shared" si="4"/>
        <v>0</v>
      </c>
      <c r="S22" s="20">
        <f t="shared" si="4"/>
        <v>0</v>
      </c>
      <c r="T22" s="20">
        <f t="shared" si="4"/>
        <v>0</v>
      </c>
      <c r="U22" s="20">
        <f t="shared" si="4"/>
        <v>0</v>
      </c>
      <c r="V22" s="30"/>
      <c r="W22" s="26"/>
      <c r="X22" s="26"/>
      <c r="Y22" s="19"/>
      <c r="Z22" s="19"/>
      <c r="AA22" s="19"/>
      <c r="AB22" s="19"/>
      <c r="AC22" s="19">
        <f t="shared" si="5"/>
        <v>0</v>
      </c>
      <c r="AD22" s="22">
        <f t="shared" si="9"/>
        <v>0</v>
      </c>
      <c r="AE22" s="17">
        <f t="shared" si="6"/>
        <v>0</v>
      </c>
      <c r="AF22" s="22">
        <f t="shared" si="7"/>
        <v>0</v>
      </c>
      <c r="AG22" s="19"/>
      <c r="AH22" s="22">
        <f t="shared" si="8"/>
        <v>0</v>
      </c>
      <c r="AI22" s="22">
        <f t="shared" si="8"/>
        <v>0</v>
      </c>
      <c r="AJ22" s="22">
        <f t="shared" si="8"/>
        <v>0</v>
      </c>
      <c r="AK22" s="22">
        <f t="shared" si="8"/>
        <v>0</v>
      </c>
      <c r="AL22" s="23">
        <f t="shared" si="8"/>
        <v>0</v>
      </c>
      <c r="AM22" s="3" t="s">
        <v>41</v>
      </c>
    </row>
    <row r="23" spans="2:51" ht="15.75">
      <c r="B23" s="28" t="s">
        <v>39</v>
      </c>
      <c r="C23" s="29"/>
      <c r="D23" s="22">
        <f>+K21</f>
        <v>1.2070000000000001</v>
      </c>
      <c r="E23" s="22">
        <v>1</v>
      </c>
      <c r="F23" s="19"/>
      <c r="G23" s="26">
        <v>10</v>
      </c>
      <c r="H23" s="22">
        <v>0.2</v>
      </c>
      <c r="I23" s="22">
        <f t="shared" si="10"/>
        <v>7</v>
      </c>
      <c r="J23" s="19">
        <f>0.2-0.05*2</f>
        <v>0.1</v>
      </c>
      <c r="K23" s="19">
        <v>7.6</v>
      </c>
      <c r="L23" s="19">
        <f>0.2-0.05*2</f>
        <v>0.1</v>
      </c>
      <c r="M23" s="18">
        <v>1</v>
      </c>
      <c r="N23" s="19">
        <f t="shared" si="3"/>
        <v>54.599999999999994</v>
      </c>
      <c r="O23" s="19">
        <f t="shared" si="4"/>
        <v>0</v>
      </c>
      <c r="P23" s="19">
        <f t="shared" si="4"/>
        <v>54.599999999999994</v>
      </c>
      <c r="Q23" s="19">
        <f t="shared" si="4"/>
        <v>0</v>
      </c>
      <c r="R23" s="24">
        <f t="shared" si="4"/>
        <v>0</v>
      </c>
      <c r="S23" s="20">
        <f t="shared" si="4"/>
        <v>0</v>
      </c>
      <c r="T23" s="20">
        <f t="shared" si="4"/>
        <v>0</v>
      </c>
      <c r="U23" s="20">
        <f t="shared" si="4"/>
        <v>0</v>
      </c>
      <c r="V23" s="30"/>
      <c r="W23" s="26"/>
      <c r="X23" s="26"/>
      <c r="Y23" s="19"/>
      <c r="Z23" s="19"/>
      <c r="AA23" s="19"/>
      <c r="AB23" s="19"/>
      <c r="AC23" s="19">
        <f t="shared" si="5"/>
        <v>0</v>
      </c>
      <c r="AD23" s="22">
        <f t="shared" si="9"/>
        <v>0</v>
      </c>
      <c r="AE23" s="17">
        <f t="shared" si="6"/>
        <v>0</v>
      </c>
      <c r="AF23" s="22">
        <f t="shared" si="7"/>
        <v>0</v>
      </c>
      <c r="AG23" s="19"/>
      <c r="AH23" s="22">
        <f t="shared" si="8"/>
        <v>0</v>
      </c>
      <c r="AI23" s="22">
        <f t="shared" si="8"/>
        <v>0</v>
      </c>
      <c r="AJ23" s="22">
        <f t="shared" si="8"/>
        <v>0</v>
      </c>
      <c r="AK23" s="22">
        <f t="shared" si="8"/>
        <v>0</v>
      </c>
      <c r="AL23" s="23">
        <f t="shared" si="8"/>
        <v>0</v>
      </c>
    </row>
    <row r="24" spans="2:51" ht="15.75">
      <c r="B24" s="28"/>
      <c r="C24" s="29"/>
      <c r="D24" s="22">
        <f>+J22</f>
        <v>1.2</v>
      </c>
      <c r="E24" s="22">
        <v>1</v>
      </c>
      <c r="F24" s="19"/>
      <c r="G24" s="26">
        <v>10</v>
      </c>
      <c r="H24" s="22">
        <v>0.2</v>
      </c>
      <c r="I24" s="22">
        <f t="shared" si="10"/>
        <v>7</v>
      </c>
      <c r="J24" s="19">
        <f>0.2-0.05*2</f>
        <v>0.1</v>
      </c>
      <c r="K24" s="19">
        <v>7.6</v>
      </c>
      <c r="L24" s="19">
        <f>0.2-0.05*2</f>
        <v>0.1</v>
      </c>
      <c r="M24" s="18">
        <v>1</v>
      </c>
      <c r="N24" s="19">
        <f t="shared" si="3"/>
        <v>54.599999999999994</v>
      </c>
      <c r="O24" s="19">
        <f t="shared" ref="O24:U39" si="13">+IF($G24=O$6,$N24,0)</f>
        <v>0</v>
      </c>
      <c r="P24" s="19">
        <f t="shared" si="13"/>
        <v>54.599999999999994</v>
      </c>
      <c r="Q24" s="19">
        <f t="shared" si="13"/>
        <v>0</v>
      </c>
      <c r="R24" s="24">
        <f t="shared" si="13"/>
        <v>0</v>
      </c>
      <c r="S24" s="20">
        <f t="shared" si="13"/>
        <v>0</v>
      </c>
      <c r="T24" s="20">
        <f t="shared" si="13"/>
        <v>0</v>
      </c>
      <c r="U24" s="20">
        <f t="shared" si="13"/>
        <v>0</v>
      </c>
      <c r="V24" s="30"/>
      <c r="W24" s="26"/>
      <c r="X24" s="26"/>
      <c r="Y24" s="19"/>
      <c r="Z24" s="19"/>
      <c r="AA24" s="19"/>
      <c r="AB24" s="19"/>
      <c r="AC24" s="19">
        <f t="shared" si="5"/>
        <v>0</v>
      </c>
      <c r="AD24" s="22">
        <f t="shared" si="9"/>
        <v>0</v>
      </c>
      <c r="AE24" s="17">
        <f t="shared" si="6"/>
        <v>0</v>
      </c>
      <c r="AF24" s="22">
        <f t="shared" si="7"/>
        <v>0</v>
      </c>
      <c r="AG24" s="19"/>
      <c r="AH24" s="22">
        <f t="shared" ref="AH24:AL37" si="14">+IF($X24=AH$6,$AF24,0)</f>
        <v>0</v>
      </c>
      <c r="AI24" s="22">
        <f t="shared" si="14"/>
        <v>0</v>
      </c>
      <c r="AJ24" s="22">
        <f t="shared" si="14"/>
        <v>0</v>
      </c>
      <c r="AK24" s="22">
        <f t="shared" si="14"/>
        <v>0</v>
      </c>
      <c r="AL24" s="23">
        <f t="shared" si="14"/>
        <v>0</v>
      </c>
    </row>
    <row r="25" spans="2:51" ht="15.75">
      <c r="B25" s="28" t="s">
        <v>40</v>
      </c>
      <c r="C25" s="29">
        <v>3</v>
      </c>
      <c r="D25" s="22">
        <v>7.6</v>
      </c>
      <c r="E25" s="22">
        <v>1</v>
      </c>
      <c r="F25" s="19"/>
      <c r="G25" s="26">
        <v>12</v>
      </c>
      <c r="H25" s="22">
        <v>0.2</v>
      </c>
      <c r="I25" s="22">
        <f t="shared" si="10"/>
        <v>39</v>
      </c>
      <c r="J25" s="19">
        <v>0.128</v>
      </c>
      <c r="K25" s="19">
        <v>3.9540000000000002</v>
      </c>
      <c r="L25" s="19"/>
      <c r="M25" s="18">
        <v>1</v>
      </c>
      <c r="N25" s="19">
        <f t="shared" si="3"/>
        <v>159.19800000000001</v>
      </c>
      <c r="O25" s="19">
        <f t="shared" si="13"/>
        <v>0</v>
      </c>
      <c r="P25" s="19">
        <f t="shared" si="13"/>
        <v>0</v>
      </c>
      <c r="Q25" s="19">
        <f t="shared" si="13"/>
        <v>159.19800000000001</v>
      </c>
      <c r="R25" s="24">
        <f t="shared" si="13"/>
        <v>0</v>
      </c>
      <c r="S25" s="20">
        <f t="shared" si="13"/>
        <v>0</v>
      </c>
      <c r="T25" s="20">
        <f t="shared" si="13"/>
        <v>0</v>
      </c>
      <c r="U25" s="20">
        <f t="shared" si="13"/>
        <v>0</v>
      </c>
      <c r="V25" s="30"/>
      <c r="W25" s="26"/>
      <c r="X25" s="26"/>
      <c r="Y25" s="19"/>
      <c r="Z25" s="19"/>
      <c r="AA25" s="19"/>
      <c r="AB25" s="19"/>
      <c r="AC25" s="19">
        <f t="shared" si="5"/>
        <v>0</v>
      </c>
      <c r="AD25" s="22">
        <f t="shared" si="9"/>
        <v>0</v>
      </c>
      <c r="AE25" s="17">
        <f t="shared" si="6"/>
        <v>0</v>
      </c>
      <c r="AF25" s="22">
        <f t="shared" si="7"/>
        <v>0</v>
      </c>
      <c r="AG25" s="19"/>
      <c r="AH25" s="22">
        <f t="shared" si="14"/>
        <v>0</v>
      </c>
      <c r="AI25" s="22">
        <f t="shared" si="14"/>
        <v>0</v>
      </c>
      <c r="AJ25" s="22">
        <f t="shared" si="14"/>
        <v>0</v>
      </c>
      <c r="AK25" s="22">
        <f t="shared" si="14"/>
        <v>0</v>
      </c>
      <c r="AL25" s="23">
        <f t="shared" si="14"/>
        <v>0</v>
      </c>
    </row>
    <row r="26" spans="2:51" ht="15.75">
      <c r="B26" s="28" t="s">
        <v>39</v>
      </c>
      <c r="C26" s="29"/>
      <c r="D26" s="22">
        <f>+K25</f>
        <v>3.9540000000000002</v>
      </c>
      <c r="E26" s="22">
        <v>1</v>
      </c>
      <c r="F26" s="19"/>
      <c r="G26" s="26">
        <v>10</v>
      </c>
      <c r="H26" s="22">
        <v>0.2</v>
      </c>
      <c r="I26" s="22">
        <f t="shared" si="10"/>
        <v>21</v>
      </c>
      <c r="J26" s="19">
        <f>0.2-0.05*2</f>
        <v>0.1</v>
      </c>
      <c r="K26" s="19">
        <v>7.6</v>
      </c>
      <c r="L26" s="19">
        <f>0.2-0.05*2</f>
        <v>0.1</v>
      </c>
      <c r="M26" s="18">
        <v>1</v>
      </c>
      <c r="N26" s="19">
        <f t="shared" si="3"/>
        <v>163.79999999999998</v>
      </c>
      <c r="O26" s="19">
        <f t="shared" si="13"/>
        <v>0</v>
      </c>
      <c r="P26" s="19">
        <f t="shared" si="13"/>
        <v>163.79999999999998</v>
      </c>
      <c r="Q26" s="19">
        <f t="shared" si="13"/>
        <v>0</v>
      </c>
      <c r="R26" s="24">
        <f t="shared" si="13"/>
        <v>0</v>
      </c>
      <c r="S26" s="20">
        <f t="shared" si="13"/>
        <v>0</v>
      </c>
      <c r="T26" s="20">
        <f t="shared" si="13"/>
        <v>0</v>
      </c>
      <c r="U26" s="20">
        <f t="shared" si="13"/>
        <v>0</v>
      </c>
      <c r="V26" s="30"/>
      <c r="W26" s="26"/>
      <c r="X26" s="26"/>
      <c r="Y26" s="19"/>
      <c r="Z26" s="19"/>
      <c r="AA26" s="19"/>
      <c r="AB26" s="19"/>
      <c r="AC26" s="19">
        <f t="shared" si="5"/>
        <v>0</v>
      </c>
      <c r="AD26" s="22">
        <f t="shared" si="9"/>
        <v>0</v>
      </c>
      <c r="AE26" s="17">
        <f t="shared" si="6"/>
        <v>0</v>
      </c>
      <c r="AF26" s="22">
        <f t="shared" si="7"/>
        <v>0</v>
      </c>
      <c r="AG26" s="19"/>
      <c r="AH26" s="22">
        <f t="shared" si="14"/>
        <v>0</v>
      </c>
      <c r="AI26" s="22">
        <f t="shared" si="14"/>
        <v>0</v>
      </c>
      <c r="AJ26" s="22">
        <f t="shared" si="14"/>
        <v>0</v>
      </c>
      <c r="AK26" s="22">
        <f t="shared" si="14"/>
        <v>0</v>
      </c>
      <c r="AL26" s="23">
        <f t="shared" si="14"/>
        <v>0</v>
      </c>
    </row>
    <row r="27" spans="2:51" ht="15.75">
      <c r="B27" s="28"/>
      <c r="C27" s="49"/>
      <c r="D27" s="22"/>
      <c r="E27" s="22"/>
      <c r="F27" s="19"/>
      <c r="G27" s="50"/>
      <c r="H27" s="51"/>
      <c r="I27" s="22" t="str">
        <f t="shared" si="10"/>
        <v/>
      </c>
      <c r="J27" s="19"/>
      <c r="K27" s="19"/>
      <c r="L27" s="19"/>
      <c r="M27" s="18"/>
      <c r="N27" s="19">
        <f t="shared" si="3"/>
        <v>0</v>
      </c>
      <c r="O27" s="19">
        <f t="shared" si="13"/>
        <v>0</v>
      </c>
      <c r="P27" s="19">
        <f t="shared" si="13"/>
        <v>0</v>
      </c>
      <c r="Q27" s="19">
        <f t="shared" si="13"/>
        <v>0</v>
      </c>
      <c r="R27" s="24">
        <f t="shared" si="13"/>
        <v>0</v>
      </c>
      <c r="S27" s="20">
        <f t="shared" si="13"/>
        <v>0</v>
      </c>
      <c r="T27" s="20">
        <f t="shared" si="13"/>
        <v>0</v>
      </c>
      <c r="U27" s="20">
        <f t="shared" si="13"/>
        <v>0</v>
      </c>
      <c r="V27" s="27"/>
      <c r="W27" s="26"/>
      <c r="X27" s="26"/>
      <c r="Y27" s="19"/>
      <c r="Z27" s="19"/>
      <c r="AA27" s="19"/>
      <c r="AB27" s="19"/>
      <c r="AC27" s="19">
        <f t="shared" si="5"/>
        <v>0</v>
      </c>
      <c r="AD27" s="22">
        <f t="shared" si="9"/>
        <v>0</v>
      </c>
      <c r="AE27" s="17">
        <f t="shared" si="6"/>
        <v>0</v>
      </c>
      <c r="AF27" s="22">
        <f t="shared" si="7"/>
        <v>0</v>
      </c>
      <c r="AG27" s="19"/>
      <c r="AH27" s="22">
        <f t="shared" si="14"/>
        <v>0</v>
      </c>
      <c r="AI27" s="22">
        <f t="shared" si="14"/>
        <v>0</v>
      </c>
      <c r="AJ27" s="22">
        <f t="shared" si="14"/>
        <v>0</v>
      </c>
      <c r="AK27" s="22">
        <f t="shared" si="14"/>
        <v>0</v>
      </c>
      <c r="AL27" s="23">
        <f t="shared" si="14"/>
        <v>0</v>
      </c>
    </row>
    <row r="28" spans="2:51" ht="15.75">
      <c r="B28" s="28"/>
      <c r="C28" s="53" t="s">
        <v>43</v>
      </c>
      <c r="D28" s="22"/>
      <c r="E28" s="22"/>
      <c r="F28" s="19"/>
      <c r="G28" s="50"/>
      <c r="H28" s="51"/>
      <c r="I28" s="22"/>
      <c r="J28" s="19"/>
      <c r="K28" s="19"/>
      <c r="L28" s="19"/>
      <c r="M28" s="18"/>
      <c r="N28" s="19">
        <f t="shared" si="3"/>
        <v>0</v>
      </c>
      <c r="O28" s="19">
        <f t="shared" si="13"/>
        <v>0</v>
      </c>
      <c r="P28" s="19">
        <f t="shared" si="13"/>
        <v>0</v>
      </c>
      <c r="Q28" s="19">
        <f t="shared" si="13"/>
        <v>0</v>
      </c>
      <c r="R28" s="24">
        <f t="shared" si="13"/>
        <v>0</v>
      </c>
      <c r="S28" s="20">
        <f t="shared" si="13"/>
        <v>0</v>
      </c>
      <c r="T28" s="20">
        <f t="shared" si="13"/>
        <v>0</v>
      </c>
      <c r="U28" s="20">
        <f t="shared" si="13"/>
        <v>0</v>
      </c>
      <c r="V28" s="27"/>
      <c r="W28" s="26"/>
      <c r="X28" s="26"/>
      <c r="Y28" s="19"/>
      <c r="Z28" s="19"/>
      <c r="AA28" s="19"/>
      <c r="AB28" s="19"/>
      <c r="AC28" s="19">
        <f t="shared" si="5"/>
        <v>0</v>
      </c>
      <c r="AD28" s="22">
        <f t="shared" si="9"/>
        <v>0</v>
      </c>
      <c r="AE28" s="17">
        <f t="shared" si="6"/>
        <v>0</v>
      </c>
      <c r="AF28" s="22">
        <f t="shared" si="7"/>
        <v>0</v>
      </c>
      <c r="AG28" s="19"/>
      <c r="AH28" s="22">
        <f t="shared" si="14"/>
        <v>0</v>
      </c>
      <c r="AI28" s="22">
        <f t="shared" si="14"/>
        <v>0</v>
      </c>
      <c r="AJ28" s="22">
        <f t="shared" si="14"/>
        <v>0</v>
      </c>
      <c r="AK28" s="22">
        <f t="shared" si="14"/>
        <v>0</v>
      </c>
      <c r="AL28" s="23">
        <f t="shared" si="14"/>
        <v>0</v>
      </c>
    </row>
    <row r="29" spans="2:51" ht="15.75">
      <c r="B29" s="28"/>
      <c r="C29" s="49" t="s">
        <v>29</v>
      </c>
      <c r="D29" s="22"/>
      <c r="E29" s="22"/>
      <c r="F29" s="19"/>
      <c r="G29" s="50"/>
      <c r="H29" s="51"/>
      <c r="I29" s="22" t="str">
        <f t="shared" ref="I29" si="15">IF(D29&lt;&gt;"",ROUND(D29/H29,0)+1,"")</f>
        <v/>
      </c>
      <c r="J29" s="19"/>
      <c r="K29" s="19"/>
      <c r="L29" s="19"/>
      <c r="M29" s="18"/>
      <c r="N29" s="19">
        <f t="shared" si="3"/>
        <v>0</v>
      </c>
      <c r="O29" s="19">
        <f t="shared" si="13"/>
        <v>0</v>
      </c>
      <c r="P29" s="19">
        <f t="shared" si="13"/>
        <v>0</v>
      </c>
      <c r="Q29" s="19">
        <f t="shared" si="13"/>
        <v>0</v>
      </c>
      <c r="R29" s="24">
        <f t="shared" si="13"/>
        <v>0</v>
      </c>
      <c r="S29" s="20">
        <f t="shared" si="13"/>
        <v>0</v>
      </c>
      <c r="T29" s="20">
        <f t="shared" si="13"/>
        <v>0</v>
      </c>
      <c r="U29" s="20">
        <f t="shared" si="13"/>
        <v>0</v>
      </c>
      <c r="V29" s="27"/>
      <c r="W29" s="26"/>
      <c r="X29" s="26"/>
      <c r="Y29" s="19"/>
      <c r="Z29" s="19"/>
      <c r="AA29" s="19"/>
      <c r="AB29" s="19"/>
      <c r="AC29" s="19">
        <f t="shared" si="5"/>
        <v>0</v>
      </c>
      <c r="AD29" s="22">
        <f t="shared" si="9"/>
        <v>0</v>
      </c>
      <c r="AE29" s="17">
        <f t="shared" si="6"/>
        <v>0</v>
      </c>
      <c r="AF29" s="22">
        <f t="shared" si="7"/>
        <v>0</v>
      </c>
      <c r="AG29" s="19"/>
      <c r="AH29" s="22">
        <f t="shared" si="14"/>
        <v>0</v>
      </c>
      <c r="AI29" s="22">
        <f t="shared" si="14"/>
        <v>0</v>
      </c>
      <c r="AJ29" s="22">
        <f t="shared" si="14"/>
        <v>0</v>
      </c>
      <c r="AK29" s="22">
        <f t="shared" si="14"/>
        <v>0</v>
      </c>
      <c r="AL29" s="23">
        <f t="shared" si="14"/>
        <v>0</v>
      </c>
    </row>
    <row r="30" spans="2:51" ht="15.75">
      <c r="B30" s="28" t="s">
        <v>39</v>
      </c>
      <c r="C30" s="29">
        <v>1</v>
      </c>
      <c r="D30" s="22">
        <v>3.9079999999999999</v>
      </c>
      <c r="E30" s="22">
        <v>1</v>
      </c>
      <c r="F30" s="19"/>
      <c r="G30" s="50">
        <v>12</v>
      </c>
      <c r="H30" s="51">
        <v>0.2</v>
      </c>
      <c r="I30" s="22">
        <f t="shared" si="10"/>
        <v>21</v>
      </c>
      <c r="J30" s="19">
        <v>1.2</v>
      </c>
      <c r="K30" s="19"/>
      <c r="L30" s="19"/>
      <c r="M30" s="18">
        <v>1</v>
      </c>
      <c r="N30" s="19">
        <f t="shared" si="3"/>
        <v>25.2</v>
      </c>
      <c r="O30" s="19">
        <f t="shared" si="13"/>
        <v>0</v>
      </c>
      <c r="P30" s="19">
        <f t="shared" si="13"/>
        <v>0</v>
      </c>
      <c r="Q30" s="19">
        <f t="shared" si="13"/>
        <v>25.2</v>
      </c>
      <c r="R30" s="24">
        <f t="shared" si="13"/>
        <v>0</v>
      </c>
      <c r="S30" s="20">
        <f t="shared" si="13"/>
        <v>0</v>
      </c>
      <c r="T30" s="20">
        <f t="shared" si="13"/>
        <v>0</v>
      </c>
      <c r="U30" s="20">
        <f t="shared" si="13"/>
        <v>0</v>
      </c>
      <c r="V30" s="27"/>
      <c r="W30" s="26"/>
      <c r="X30" s="26"/>
      <c r="Y30" s="19"/>
      <c r="Z30" s="19"/>
      <c r="AA30" s="19"/>
      <c r="AB30" s="19"/>
      <c r="AC30" s="19">
        <f t="shared" si="5"/>
        <v>0</v>
      </c>
      <c r="AD30" s="22">
        <f t="shared" si="9"/>
        <v>0</v>
      </c>
      <c r="AE30" s="17">
        <f t="shared" si="6"/>
        <v>0</v>
      </c>
      <c r="AF30" s="22">
        <f t="shared" si="7"/>
        <v>0</v>
      </c>
      <c r="AG30" s="19"/>
      <c r="AH30" s="22">
        <f t="shared" si="14"/>
        <v>0</v>
      </c>
      <c r="AI30" s="22">
        <f t="shared" si="14"/>
        <v>0</v>
      </c>
      <c r="AJ30" s="22">
        <f t="shared" si="14"/>
        <v>0</v>
      </c>
      <c r="AK30" s="22">
        <f t="shared" si="14"/>
        <v>0</v>
      </c>
      <c r="AL30" s="23">
        <f t="shared" si="14"/>
        <v>0</v>
      </c>
    </row>
    <row r="31" spans="2:51" ht="15.75">
      <c r="B31" s="28"/>
      <c r="C31" s="29">
        <v>2</v>
      </c>
      <c r="D31" s="22">
        <v>3.91</v>
      </c>
      <c r="E31" s="22">
        <v>1</v>
      </c>
      <c r="F31" s="19"/>
      <c r="G31" s="50">
        <v>12</v>
      </c>
      <c r="H31" s="51">
        <v>0.2</v>
      </c>
      <c r="I31" s="22">
        <f t="shared" si="10"/>
        <v>21</v>
      </c>
      <c r="J31" s="19">
        <v>1.258</v>
      </c>
      <c r="K31" s="19">
        <v>0.128</v>
      </c>
      <c r="L31" s="19"/>
      <c r="M31" s="18">
        <v>1</v>
      </c>
      <c r="N31" s="19">
        <f t="shared" si="3"/>
        <v>29.106000000000002</v>
      </c>
      <c r="O31" s="19">
        <f t="shared" si="13"/>
        <v>0</v>
      </c>
      <c r="P31" s="19">
        <f t="shared" si="13"/>
        <v>0</v>
      </c>
      <c r="Q31" s="19">
        <f t="shared" si="13"/>
        <v>29.106000000000002</v>
      </c>
      <c r="R31" s="24">
        <f t="shared" si="13"/>
        <v>0</v>
      </c>
      <c r="S31" s="20">
        <f t="shared" si="13"/>
        <v>0</v>
      </c>
      <c r="T31" s="20">
        <f t="shared" si="13"/>
        <v>0</v>
      </c>
      <c r="U31" s="20">
        <f t="shared" si="13"/>
        <v>0</v>
      </c>
      <c r="V31" s="25"/>
      <c r="W31" s="26"/>
      <c r="X31" s="26"/>
      <c r="Y31" s="19"/>
      <c r="Z31" s="19"/>
      <c r="AA31" s="19"/>
      <c r="AB31" s="19"/>
      <c r="AC31" s="19">
        <f t="shared" si="5"/>
        <v>0</v>
      </c>
      <c r="AD31" s="22">
        <f t="shared" si="9"/>
        <v>0</v>
      </c>
      <c r="AE31" s="17">
        <f t="shared" si="6"/>
        <v>0</v>
      </c>
      <c r="AF31" s="22">
        <f t="shared" si="7"/>
        <v>0</v>
      </c>
      <c r="AG31" s="19"/>
      <c r="AH31" s="22">
        <f t="shared" si="14"/>
        <v>0</v>
      </c>
      <c r="AI31" s="22">
        <f t="shared" si="14"/>
        <v>0</v>
      </c>
      <c r="AJ31" s="22">
        <f t="shared" si="14"/>
        <v>0</v>
      </c>
      <c r="AK31" s="22">
        <f t="shared" si="14"/>
        <v>0</v>
      </c>
      <c r="AL31" s="23">
        <f t="shared" si="14"/>
        <v>0</v>
      </c>
    </row>
    <row r="32" spans="2:51" ht="15.75">
      <c r="B32" s="28" t="s">
        <v>40</v>
      </c>
      <c r="C32" s="29"/>
      <c r="D32" s="22">
        <f>+J30</f>
        <v>1.2</v>
      </c>
      <c r="E32" s="22">
        <v>1</v>
      </c>
      <c r="F32" s="19"/>
      <c r="G32" s="50">
        <v>10</v>
      </c>
      <c r="H32" s="51">
        <v>0.2</v>
      </c>
      <c r="I32" s="22">
        <f t="shared" si="10"/>
        <v>7</v>
      </c>
      <c r="J32" s="19">
        <f>0.2-0.05*2</f>
        <v>0.1</v>
      </c>
      <c r="K32" s="19">
        <v>3.91</v>
      </c>
      <c r="L32" s="19">
        <f>0.2-0.05*2</f>
        <v>0.1</v>
      </c>
      <c r="M32" s="18">
        <v>1</v>
      </c>
      <c r="N32" s="19">
        <f t="shared" si="3"/>
        <v>28.769999999999996</v>
      </c>
      <c r="O32" s="19">
        <f t="shared" si="13"/>
        <v>0</v>
      </c>
      <c r="P32" s="19">
        <f t="shared" si="13"/>
        <v>28.769999999999996</v>
      </c>
      <c r="Q32" s="19">
        <f t="shared" si="13"/>
        <v>0</v>
      </c>
      <c r="R32" s="24">
        <f t="shared" si="13"/>
        <v>0</v>
      </c>
      <c r="S32" s="20">
        <f t="shared" si="13"/>
        <v>0</v>
      </c>
      <c r="T32" s="20">
        <f t="shared" si="13"/>
        <v>0</v>
      </c>
      <c r="U32" s="20">
        <f t="shared" si="13"/>
        <v>0</v>
      </c>
      <c r="V32" s="25"/>
      <c r="W32" s="26"/>
      <c r="X32" s="26"/>
      <c r="Y32" s="19"/>
      <c r="Z32" s="19"/>
      <c r="AA32" s="19"/>
      <c r="AB32" s="19"/>
      <c r="AC32" s="19">
        <f t="shared" si="5"/>
        <v>0</v>
      </c>
      <c r="AD32" s="22">
        <f t="shared" si="9"/>
        <v>0</v>
      </c>
      <c r="AE32" s="17">
        <f t="shared" si="6"/>
        <v>0</v>
      </c>
      <c r="AF32" s="22">
        <f t="shared" si="7"/>
        <v>0</v>
      </c>
      <c r="AG32" s="19"/>
      <c r="AH32" s="22">
        <f t="shared" si="14"/>
        <v>0</v>
      </c>
      <c r="AI32" s="22">
        <f t="shared" si="14"/>
        <v>0</v>
      </c>
      <c r="AJ32" s="22">
        <f t="shared" si="14"/>
        <v>0</v>
      </c>
      <c r="AK32" s="22">
        <f t="shared" si="14"/>
        <v>0</v>
      </c>
      <c r="AL32" s="23">
        <f t="shared" si="14"/>
        <v>0</v>
      </c>
    </row>
    <row r="33" spans="2:38" ht="15.75">
      <c r="B33" s="28"/>
      <c r="C33" s="29"/>
      <c r="D33" s="22">
        <f>+J31</f>
        <v>1.258</v>
      </c>
      <c r="E33" s="22">
        <v>1</v>
      </c>
      <c r="F33" s="19"/>
      <c r="G33" s="50">
        <v>10</v>
      </c>
      <c r="H33" s="51">
        <v>0.2</v>
      </c>
      <c r="I33" s="22">
        <f t="shared" si="10"/>
        <v>7</v>
      </c>
      <c r="J33" s="19">
        <f>0.2-0.05*2</f>
        <v>0.1</v>
      </c>
      <c r="K33" s="19">
        <v>3.91</v>
      </c>
      <c r="L33" s="19">
        <f>0.2-0.05*2</f>
        <v>0.1</v>
      </c>
      <c r="M33" s="18">
        <v>1</v>
      </c>
      <c r="N33" s="19">
        <f t="shared" si="3"/>
        <v>28.769999999999996</v>
      </c>
      <c r="O33" s="19">
        <f t="shared" si="13"/>
        <v>0</v>
      </c>
      <c r="P33" s="19">
        <f t="shared" si="13"/>
        <v>28.769999999999996</v>
      </c>
      <c r="Q33" s="19">
        <f t="shared" si="13"/>
        <v>0</v>
      </c>
      <c r="R33" s="24">
        <f t="shared" si="13"/>
        <v>0</v>
      </c>
      <c r="S33" s="20">
        <f t="shared" si="13"/>
        <v>0</v>
      </c>
      <c r="T33" s="20">
        <f t="shared" si="13"/>
        <v>0</v>
      </c>
      <c r="U33" s="20">
        <f t="shared" si="13"/>
        <v>0</v>
      </c>
      <c r="V33" s="27"/>
      <c r="W33" s="26"/>
      <c r="X33" s="26"/>
      <c r="Y33" s="19"/>
      <c r="Z33" s="19"/>
      <c r="AA33" s="19"/>
      <c r="AB33" s="19"/>
      <c r="AC33" s="19">
        <f>+IF($X33&lt;&gt;"",$X33*$AC$1*0.001,0)</f>
        <v>0</v>
      </c>
      <c r="AD33" s="22">
        <f>IF(X33&lt;&gt;"",(+ROUNDUP($Z33/$Y33,0)+1),0)</f>
        <v>0</v>
      </c>
      <c r="AE33" s="17">
        <f t="shared" si="6"/>
        <v>0</v>
      </c>
      <c r="AF33" s="22">
        <f>IF(X33&lt;&gt;"",+((($AA33+$AB33)*2)+$AC33-($V33*8))*$W33*$AD33*$AE33,0)</f>
        <v>0</v>
      </c>
      <c r="AG33" s="33"/>
      <c r="AH33" s="22">
        <f>+IF($X33=AH$6,$AF33,0)</f>
        <v>0</v>
      </c>
      <c r="AI33" s="22">
        <f>+IF($X33=AI$6,$AF33,0)</f>
        <v>0</v>
      </c>
      <c r="AJ33" s="22">
        <f>+IF($X33=AJ$6,$AF33,0)</f>
        <v>0</v>
      </c>
      <c r="AK33" s="22">
        <f>+IF($X33=AK$6,$AF33,0)</f>
        <v>0</v>
      </c>
      <c r="AL33" s="23">
        <f>+IF($X33=AL$6,$AF33,0)</f>
        <v>0</v>
      </c>
    </row>
    <row r="34" spans="2:38" ht="15.75">
      <c r="B34" s="28"/>
      <c r="C34" s="49"/>
      <c r="D34" s="22"/>
      <c r="E34" s="22"/>
      <c r="F34" s="19"/>
      <c r="G34" s="50"/>
      <c r="H34" s="51"/>
      <c r="I34" s="22"/>
      <c r="J34" s="19"/>
      <c r="K34" s="19"/>
      <c r="L34" s="19"/>
      <c r="M34" s="18"/>
      <c r="N34" s="19">
        <f t="shared" si="3"/>
        <v>0</v>
      </c>
      <c r="O34" s="19">
        <f t="shared" si="13"/>
        <v>0</v>
      </c>
      <c r="P34" s="19">
        <f t="shared" si="13"/>
        <v>0</v>
      </c>
      <c r="Q34" s="19">
        <f t="shared" si="13"/>
        <v>0</v>
      </c>
      <c r="R34" s="24">
        <f t="shared" si="13"/>
        <v>0</v>
      </c>
      <c r="S34" s="20">
        <f t="shared" si="13"/>
        <v>0</v>
      </c>
      <c r="T34" s="20">
        <f t="shared" si="13"/>
        <v>0</v>
      </c>
      <c r="U34" s="20">
        <f t="shared" si="13"/>
        <v>0</v>
      </c>
      <c r="V34" s="25"/>
      <c r="W34" s="26"/>
      <c r="X34" s="26"/>
      <c r="Y34" s="19"/>
      <c r="Z34" s="19"/>
      <c r="AA34" s="19"/>
      <c r="AB34" s="19"/>
      <c r="AC34" s="19">
        <f t="shared" si="5"/>
        <v>0</v>
      </c>
      <c r="AD34" s="22">
        <f t="shared" si="9"/>
        <v>0</v>
      </c>
      <c r="AE34" s="17">
        <f t="shared" si="6"/>
        <v>0</v>
      </c>
      <c r="AF34" s="22">
        <f t="shared" si="7"/>
        <v>0</v>
      </c>
      <c r="AG34" s="19"/>
      <c r="AH34" s="22">
        <f t="shared" si="14"/>
        <v>0</v>
      </c>
      <c r="AI34" s="22">
        <f t="shared" si="14"/>
        <v>0</v>
      </c>
      <c r="AJ34" s="22">
        <f t="shared" si="14"/>
        <v>0</v>
      </c>
      <c r="AK34" s="22">
        <f t="shared" si="14"/>
        <v>0</v>
      </c>
      <c r="AL34" s="23">
        <f t="shared" si="14"/>
        <v>0</v>
      </c>
    </row>
    <row r="35" spans="2:38" ht="15.75">
      <c r="B35" s="28"/>
      <c r="C35" s="29" t="s">
        <v>30</v>
      </c>
      <c r="D35" s="22"/>
      <c r="E35" s="22"/>
      <c r="F35" s="19"/>
      <c r="G35" s="50"/>
      <c r="H35" s="51"/>
      <c r="I35" s="22"/>
      <c r="J35" s="19"/>
      <c r="K35" s="19"/>
      <c r="L35" s="19"/>
      <c r="M35" s="18"/>
      <c r="N35" s="19">
        <f t="shared" si="3"/>
        <v>0</v>
      </c>
      <c r="O35" s="19">
        <f t="shared" si="13"/>
        <v>0</v>
      </c>
      <c r="P35" s="19">
        <f t="shared" si="13"/>
        <v>0</v>
      </c>
      <c r="Q35" s="19">
        <f t="shared" si="13"/>
        <v>0</v>
      </c>
      <c r="R35" s="24">
        <f t="shared" si="13"/>
        <v>0</v>
      </c>
      <c r="S35" s="20">
        <f t="shared" si="13"/>
        <v>0</v>
      </c>
      <c r="T35" s="20">
        <f t="shared" si="13"/>
        <v>0</v>
      </c>
      <c r="U35" s="20">
        <f t="shared" si="13"/>
        <v>0</v>
      </c>
      <c r="V35" s="25"/>
      <c r="W35" s="26"/>
      <c r="X35" s="26"/>
      <c r="Y35" s="19"/>
      <c r="Z35" s="19"/>
      <c r="AA35" s="19"/>
      <c r="AB35" s="19"/>
      <c r="AC35" s="19">
        <f t="shared" si="5"/>
        <v>0</v>
      </c>
      <c r="AD35" s="22">
        <f t="shared" si="9"/>
        <v>0</v>
      </c>
      <c r="AE35" s="17">
        <f t="shared" si="6"/>
        <v>0</v>
      </c>
      <c r="AF35" s="22">
        <f t="shared" si="7"/>
        <v>0</v>
      </c>
      <c r="AG35" s="19"/>
      <c r="AH35" s="22">
        <f t="shared" si="14"/>
        <v>0</v>
      </c>
      <c r="AI35" s="22">
        <f t="shared" si="14"/>
        <v>0</v>
      </c>
      <c r="AJ35" s="22">
        <f t="shared" si="14"/>
        <v>0</v>
      </c>
      <c r="AK35" s="22">
        <f t="shared" si="14"/>
        <v>0</v>
      </c>
      <c r="AL35" s="23">
        <f t="shared" si="14"/>
        <v>0</v>
      </c>
    </row>
    <row r="36" spans="2:38" ht="15.75">
      <c r="B36" s="28" t="s">
        <v>39</v>
      </c>
      <c r="C36" s="29">
        <v>1</v>
      </c>
      <c r="D36" s="22">
        <v>3.91</v>
      </c>
      <c r="E36" s="22">
        <v>1</v>
      </c>
      <c r="F36" s="19"/>
      <c r="G36" s="50">
        <v>10</v>
      </c>
      <c r="H36" s="51">
        <v>0.2</v>
      </c>
      <c r="I36" s="22">
        <f t="shared" ref="I36:I37" si="16">IF(D36&lt;&gt;"",ROUND(D36/H36,0)+1,"")</f>
        <v>21</v>
      </c>
      <c r="J36" s="19">
        <v>7.9589999999999996</v>
      </c>
      <c r="K36" s="19">
        <v>0.128</v>
      </c>
      <c r="L36" s="19"/>
      <c r="M36" s="18">
        <v>1</v>
      </c>
      <c r="N36" s="19">
        <f t="shared" si="3"/>
        <v>169.827</v>
      </c>
      <c r="O36" s="19">
        <f t="shared" si="13"/>
        <v>0</v>
      </c>
      <c r="P36" s="19">
        <f t="shared" si="13"/>
        <v>169.827</v>
      </c>
      <c r="Q36" s="19">
        <f t="shared" si="13"/>
        <v>0</v>
      </c>
      <c r="R36" s="24">
        <f t="shared" si="13"/>
        <v>0</v>
      </c>
      <c r="S36" s="20">
        <f t="shared" si="13"/>
        <v>0</v>
      </c>
      <c r="T36" s="20">
        <f t="shared" si="13"/>
        <v>0</v>
      </c>
      <c r="U36" s="20">
        <f t="shared" si="13"/>
        <v>0</v>
      </c>
      <c r="V36" s="25"/>
      <c r="W36" s="26"/>
      <c r="X36" s="26"/>
      <c r="Y36" s="19"/>
      <c r="Z36" s="19"/>
      <c r="AA36" s="19"/>
      <c r="AB36" s="19"/>
      <c r="AC36" s="19">
        <f t="shared" si="5"/>
        <v>0</v>
      </c>
      <c r="AD36" s="22">
        <f t="shared" si="9"/>
        <v>0</v>
      </c>
      <c r="AE36" s="17">
        <f t="shared" si="6"/>
        <v>0</v>
      </c>
      <c r="AF36" s="22">
        <f t="shared" si="7"/>
        <v>0</v>
      </c>
      <c r="AG36" s="19"/>
      <c r="AH36" s="22">
        <f t="shared" si="14"/>
        <v>0</v>
      </c>
      <c r="AI36" s="22">
        <f t="shared" si="14"/>
        <v>0</v>
      </c>
      <c r="AJ36" s="22">
        <f t="shared" si="14"/>
        <v>0</v>
      </c>
      <c r="AK36" s="22">
        <f t="shared" si="14"/>
        <v>0</v>
      </c>
      <c r="AL36" s="23">
        <f t="shared" si="14"/>
        <v>0</v>
      </c>
    </row>
    <row r="37" spans="2:38" ht="15.75">
      <c r="B37" s="28"/>
      <c r="C37" s="29">
        <v>2</v>
      </c>
      <c r="D37" s="22">
        <f>+J36</f>
        <v>7.9589999999999996</v>
      </c>
      <c r="E37" s="22">
        <v>1</v>
      </c>
      <c r="F37" s="19"/>
      <c r="G37" s="26">
        <v>12</v>
      </c>
      <c r="H37" s="22">
        <v>0.2</v>
      </c>
      <c r="I37" s="22">
        <f t="shared" si="16"/>
        <v>41</v>
      </c>
      <c r="J37" s="19">
        <f>0.2-0.05*2</f>
        <v>0.1</v>
      </c>
      <c r="K37" s="19">
        <v>3.9079999999999999</v>
      </c>
      <c r="L37" s="19">
        <f>0.2-0.05*2</f>
        <v>0.1</v>
      </c>
      <c r="M37" s="18">
        <v>1</v>
      </c>
      <c r="N37" s="19">
        <f t="shared" si="3"/>
        <v>168.428</v>
      </c>
      <c r="O37" s="19">
        <f t="shared" si="13"/>
        <v>0</v>
      </c>
      <c r="P37" s="19">
        <f t="shared" si="13"/>
        <v>0</v>
      </c>
      <c r="Q37" s="19">
        <f t="shared" si="13"/>
        <v>168.428</v>
      </c>
      <c r="R37" s="24">
        <f t="shared" si="13"/>
        <v>0</v>
      </c>
      <c r="S37" s="20">
        <f t="shared" si="13"/>
        <v>0</v>
      </c>
      <c r="T37" s="20">
        <f t="shared" si="13"/>
        <v>0</v>
      </c>
      <c r="U37" s="20">
        <f t="shared" si="13"/>
        <v>0</v>
      </c>
      <c r="V37" s="25"/>
      <c r="W37" s="26"/>
      <c r="X37" s="26"/>
      <c r="Y37" s="19"/>
      <c r="Z37" s="19"/>
      <c r="AA37" s="19"/>
      <c r="AB37" s="19"/>
      <c r="AC37" s="19">
        <f t="shared" si="5"/>
        <v>0</v>
      </c>
      <c r="AD37" s="22">
        <f t="shared" si="9"/>
        <v>0</v>
      </c>
      <c r="AE37" s="17">
        <f t="shared" si="6"/>
        <v>0</v>
      </c>
      <c r="AF37" s="22">
        <f t="shared" si="7"/>
        <v>0</v>
      </c>
      <c r="AG37" s="19"/>
      <c r="AH37" s="22">
        <f t="shared" si="14"/>
        <v>0</v>
      </c>
      <c r="AI37" s="22">
        <f t="shared" si="14"/>
        <v>0</v>
      </c>
      <c r="AJ37" s="22">
        <f t="shared" si="14"/>
        <v>0</v>
      </c>
      <c r="AK37" s="22">
        <f t="shared" si="14"/>
        <v>0</v>
      </c>
      <c r="AL37" s="23">
        <f t="shared" si="14"/>
        <v>0</v>
      </c>
    </row>
    <row r="38" spans="2:38" ht="15.75">
      <c r="B38" s="28"/>
      <c r="C38" s="29"/>
      <c r="D38" s="22"/>
      <c r="E38" s="22"/>
      <c r="F38" s="19"/>
      <c r="G38" s="26"/>
      <c r="H38" s="22"/>
      <c r="I38" s="22"/>
      <c r="J38" s="19"/>
      <c r="K38" s="19"/>
      <c r="L38" s="19"/>
      <c r="M38" s="18"/>
      <c r="N38" s="19">
        <f>+IF($G38&lt;&gt;"",($J38+$K38+$L38)*$E38*$I38*$M38,0)</f>
        <v>0</v>
      </c>
      <c r="O38" s="19">
        <f t="shared" si="13"/>
        <v>0</v>
      </c>
      <c r="P38" s="19">
        <f t="shared" si="13"/>
        <v>0</v>
      </c>
      <c r="Q38" s="19">
        <f t="shared" si="13"/>
        <v>0</v>
      </c>
      <c r="R38" s="24">
        <f t="shared" si="13"/>
        <v>0</v>
      </c>
      <c r="S38" s="20">
        <f t="shared" si="13"/>
        <v>0</v>
      </c>
      <c r="T38" s="20">
        <f t="shared" si="13"/>
        <v>0</v>
      </c>
      <c r="U38" s="20">
        <f t="shared" si="13"/>
        <v>0</v>
      </c>
      <c r="V38" s="27"/>
      <c r="W38" s="26"/>
      <c r="X38" s="26"/>
      <c r="Y38" s="19"/>
      <c r="Z38" s="19"/>
      <c r="AA38" s="19"/>
      <c r="AB38" s="19"/>
      <c r="AC38" s="19">
        <f>+IF($X38&lt;&gt;"",$X38*$AC$1*0.001,0)</f>
        <v>0</v>
      </c>
      <c r="AD38" s="22">
        <f>IF(X38&lt;&gt;"",(+ROUNDUP($Z38/$Y38,0)+1),0)</f>
        <v>0</v>
      </c>
      <c r="AE38" s="17">
        <f t="shared" si="6"/>
        <v>0</v>
      </c>
      <c r="AF38" s="22">
        <f>IF(X38&lt;&gt;"",+((($AA38+$AB38)*2)+$AC38-($V38*8))*$W38*$AD38*$AE38,0)</f>
        <v>0</v>
      </c>
      <c r="AG38" s="33"/>
      <c r="AH38" s="22">
        <f>+IF($X38=AH$6,$AF38,0)</f>
        <v>0</v>
      </c>
      <c r="AI38" s="22">
        <f>+IF($X38=AI$6,$AF38,0)</f>
        <v>0</v>
      </c>
      <c r="AJ38" s="22">
        <f>+IF($X38=AJ$6,$AF38,0)</f>
        <v>0</v>
      </c>
      <c r="AK38" s="22">
        <f>+IF($X38=AK$6,$AF38,0)</f>
        <v>0</v>
      </c>
      <c r="AL38" s="23">
        <f>+IF($X38=AL$6,$AF38,0)</f>
        <v>0</v>
      </c>
    </row>
    <row r="39" spans="2:38" ht="15.75">
      <c r="B39" s="28"/>
      <c r="C39" s="52"/>
      <c r="D39" s="22"/>
      <c r="E39" s="22"/>
      <c r="F39" s="19"/>
      <c r="G39" s="26"/>
      <c r="H39" s="22"/>
      <c r="I39" s="22" t="str">
        <f t="shared" ref="I39" si="17">IF(D39&lt;&gt;"",ROUND(D39/H39,0)+1,"")</f>
        <v/>
      </c>
      <c r="J39" s="19"/>
      <c r="K39" s="19"/>
      <c r="L39" s="19"/>
      <c r="M39" s="18">
        <f t="shared" ref="M39:M42" si="18">+IF(G39&lt;&gt;"",$N$1,0)</f>
        <v>0</v>
      </c>
      <c r="N39" s="19">
        <f t="shared" ref="N39:N41" si="19">+IF($G39&lt;&gt;"",($J39+$K39+$L39)*$E39*$I39*$M39,0)</f>
        <v>0</v>
      </c>
      <c r="O39" s="19">
        <f t="shared" si="13"/>
        <v>0</v>
      </c>
      <c r="P39" s="19">
        <f t="shared" si="13"/>
        <v>0</v>
      </c>
      <c r="Q39" s="19">
        <f t="shared" si="13"/>
        <v>0</v>
      </c>
      <c r="R39" s="24">
        <f t="shared" si="13"/>
        <v>0</v>
      </c>
      <c r="S39" s="20">
        <f t="shared" si="13"/>
        <v>0</v>
      </c>
      <c r="T39" s="20">
        <f t="shared" si="13"/>
        <v>0</v>
      </c>
      <c r="U39" s="20">
        <f t="shared" si="13"/>
        <v>0</v>
      </c>
      <c r="V39" s="31"/>
      <c r="W39" s="32"/>
      <c r="X39" s="32"/>
      <c r="Y39" s="33"/>
      <c r="Z39" s="33"/>
      <c r="AA39" s="33"/>
      <c r="AB39" s="33"/>
      <c r="AC39" s="19">
        <f t="shared" ref="AC39:AC42" si="20">+IF($X39&lt;&gt;"",$X39*$AC$1*0.001,0)</f>
        <v>0</v>
      </c>
      <c r="AD39" s="22">
        <f t="shared" ref="AD39:AD42" si="21">IF(X39&lt;&gt;"",(+ROUNDUP($Z39/$Y39,0)+1),0)</f>
        <v>0</v>
      </c>
      <c r="AE39" s="17">
        <f t="shared" si="6"/>
        <v>0</v>
      </c>
      <c r="AF39" s="22">
        <f t="shared" ref="AF39:AF41" si="22">IF(X39&lt;&gt;"",+((($AA39+$AB39)*2)+$AC39-($V39*8))*$W39*$AD39*$AE39,0)</f>
        <v>0</v>
      </c>
      <c r="AG39" s="33"/>
      <c r="AH39" s="22">
        <f t="shared" ref="AH39:AL42" si="23">+IF($X39=AH$6,$AF39,0)</f>
        <v>0</v>
      </c>
      <c r="AI39" s="22">
        <f t="shared" si="23"/>
        <v>0</v>
      </c>
      <c r="AJ39" s="22">
        <f t="shared" si="23"/>
        <v>0</v>
      </c>
      <c r="AK39" s="22">
        <f t="shared" si="23"/>
        <v>0</v>
      </c>
      <c r="AL39" s="23">
        <f t="shared" si="23"/>
        <v>0</v>
      </c>
    </row>
    <row r="40" spans="2:38" ht="15.75">
      <c r="B40" s="28"/>
      <c r="C40" s="29"/>
      <c r="D40" s="22"/>
      <c r="E40" s="22"/>
      <c r="F40" s="19"/>
      <c r="G40" s="26"/>
      <c r="H40" s="22"/>
      <c r="I40" s="22"/>
      <c r="J40" s="19"/>
      <c r="K40" s="19"/>
      <c r="L40" s="19"/>
      <c r="M40" s="18">
        <f t="shared" si="18"/>
        <v>0</v>
      </c>
      <c r="N40" s="19">
        <f t="shared" si="19"/>
        <v>0</v>
      </c>
      <c r="O40" s="19">
        <f t="shared" ref="O40:U41" si="24">+IF($G40=O$6,$N40,0)</f>
        <v>0</v>
      </c>
      <c r="P40" s="19">
        <f t="shared" si="24"/>
        <v>0</v>
      </c>
      <c r="Q40" s="19">
        <f t="shared" si="24"/>
        <v>0</v>
      </c>
      <c r="R40" s="24">
        <f t="shared" si="24"/>
        <v>0</v>
      </c>
      <c r="S40" s="20">
        <f t="shared" si="24"/>
        <v>0</v>
      </c>
      <c r="T40" s="20">
        <f t="shared" si="24"/>
        <v>0</v>
      </c>
      <c r="U40" s="20">
        <f t="shared" si="24"/>
        <v>0</v>
      </c>
      <c r="V40" s="31"/>
      <c r="W40" s="32"/>
      <c r="X40" s="32"/>
      <c r="Y40" s="33"/>
      <c r="Z40" s="33"/>
      <c r="AA40" s="33"/>
      <c r="AB40" s="33"/>
      <c r="AC40" s="19">
        <f t="shared" si="20"/>
        <v>0</v>
      </c>
      <c r="AD40" s="22">
        <f t="shared" si="21"/>
        <v>0</v>
      </c>
      <c r="AE40" s="17">
        <f t="shared" si="6"/>
        <v>0</v>
      </c>
      <c r="AF40" s="22">
        <f t="shared" si="22"/>
        <v>0</v>
      </c>
      <c r="AG40" s="33"/>
      <c r="AH40" s="22">
        <f t="shared" si="23"/>
        <v>0</v>
      </c>
      <c r="AI40" s="22">
        <f t="shared" si="23"/>
        <v>0</v>
      </c>
      <c r="AJ40" s="22">
        <f t="shared" si="23"/>
        <v>0</v>
      </c>
      <c r="AK40" s="22">
        <f t="shared" si="23"/>
        <v>0</v>
      </c>
      <c r="AL40" s="23">
        <f t="shared" si="23"/>
        <v>0</v>
      </c>
    </row>
    <row r="41" spans="2:38" ht="15.75">
      <c r="B41" s="28"/>
      <c r="C41" s="35"/>
      <c r="D41" s="22"/>
      <c r="E41" s="22"/>
      <c r="F41" s="19"/>
      <c r="G41" s="26"/>
      <c r="H41" s="22"/>
      <c r="I41" s="22"/>
      <c r="J41" s="19"/>
      <c r="K41" s="19"/>
      <c r="L41" s="19"/>
      <c r="M41" s="18">
        <f t="shared" si="18"/>
        <v>0</v>
      </c>
      <c r="N41" s="19">
        <f t="shared" si="19"/>
        <v>0</v>
      </c>
      <c r="O41" s="19">
        <f t="shared" si="24"/>
        <v>0</v>
      </c>
      <c r="P41" s="19">
        <f t="shared" si="24"/>
        <v>0</v>
      </c>
      <c r="Q41" s="19">
        <f t="shared" si="24"/>
        <v>0</v>
      </c>
      <c r="R41" s="24">
        <f t="shared" si="24"/>
        <v>0</v>
      </c>
      <c r="S41" s="20">
        <f t="shared" si="24"/>
        <v>0</v>
      </c>
      <c r="T41" s="20">
        <f t="shared" si="24"/>
        <v>0</v>
      </c>
      <c r="U41" s="20">
        <f t="shared" si="24"/>
        <v>0</v>
      </c>
      <c r="V41" s="31"/>
      <c r="W41" s="32"/>
      <c r="X41" s="32"/>
      <c r="Y41" s="33"/>
      <c r="Z41" s="33"/>
      <c r="AA41" s="33"/>
      <c r="AB41" s="33"/>
      <c r="AC41" s="19">
        <f t="shared" si="20"/>
        <v>0</v>
      </c>
      <c r="AD41" s="22">
        <f t="shared" si="21"/>
        <v>0</v>
      </c>
      <c r="AE41" s="17">
        <f t="shared" si="6"/>
        <v>0</v>
      </c>
      <c r="AF41" s="22">
        <f t="shared" si="22"/>
        <v>0</v>
      </c>
      <c r="AG41" s="33"/>
      <c r="AH41" s="22">
        <f t="shared" si="23"/>
        <v>0</v>
      </c>
      <c r="AI41" s="22">
        <f t="shared" si="23"/>
        <v>0</v>
      </c>
      <c r="AJ41" s="22">
        <f t="shared" si="23"/>
        <v>0</v>
      </c>
      <c r="AK41" s="22">
        <f t="shared" si="23"/>
        <v>0</v>
      </c>
      <c r="AL41" s="23">
        <f t="shared" si="23"/>
        <v>0</v>
      </c>
    </row>
    <row r="42" spans="2:38" ht="16.5" thickBot="1">
      <c r="B42" s="36"/>
      <c r="C42" s="37"/>
      <c r="D42" s="38"/>
      <c r="E42" s="38"/>
      <c r="F42" s="39"/>
      <c r="G42" s="40"/>
      <c r="H42" s="38"/>
      <c r="I42" s="38"/>
      <c r="J42" s="39"/>
      <c r="K42" s="39"/>
      <c r="L42" s="39"/>
      <c r="M42" s="40">
        <f t="shared" si="18"/>
        <v>0</v>
      </c>
      <c r="N42" s="39"/>
      <c r="O42" s="39">
        <f>+IF($G42=O$6,$N42,0)</f>
        <v>0</v>
      </c>
      <c r="P42" s="39">
        <f>+IF($G42=P$6,$N42,0)</f>
        <v>0</v>
      </c>
      <c r="Q42" s="39">
        <f>+IF($G42=Q$6,$N42,0)</f>
        <v>0</v>
      </c>
      <c r="R42" s="41">
        <f>+IF($G42=R$6,$N42,0)</f>
        <v>0</v>
      </c>
      <c r="S42" s="39"/>
      <c r="T42" s="42"/>
      <c r="U42" s="42"/>
      <c r="V42" s="43"/>
      <c r="W42" s="40"/>
      <c r="X42" s="40"/>
      <c r="Y42" s="39"/>
      <c r="Z42" s="39"/>
      <c r="AA42" s="39"/>
      <c r="AB42" s="39"/>
      <c r="AC42" s="39">
        <f t="shared" si="20"/>
        <v>0</v>
      </c>
      <c r="AD42" s="39">
        <f t="shared" si="21"/>
        <v>0</v>
      </c>
      <c r="AE42" s="39">
        <f t="shared" si="6"/>
        <v>0</v>
      </c>
      <c r="AF42" s="39">
        <f t="shared" ref="AF42" si="25">IF(X42&lt;&gt;"",+(($AA42+$AB42)*2+$AC42-$V42*8)+$W42+$AD42,0)</f>
        <v>0</v>
      </c>
      <c r="AG42" s="39"/>
      <c r="AH42" s="39">
        <f t="shared" si="23"/>
        <v>0</v>
      </c>
      <c r="AI42" s="39">
        <f t="shared" si="23"/>
        <v>0</v>
      </c>
      <c r="AJ42" s="39">
        <f t="shared" si="23"/>
        <v>0</v>
      </c>
      <c r="AK42" s="39">
        <f t="shared" si="23"/>
        <v>0</v>
      </c>
      <c r="AL42" s="39">
        <f t="shared" si="23"/>
        <v>0</v>
      </c>
    </row>
    <row r="43" spans="2:38">
      <c r="O43" s="3">
        <f t="shared" ref="O43:U43" si="26">+SUM(O7:O42)</f>
        <v>0</v>
      </c>
      <c r="P43" s="3">
        <f t="shared" si="26"/>
        <v>575.24699999999984</v>
      </c>
      <c r="Q43" s="3">
        <f t="shared" si="26"/>
        <v>552.09199999999998</v>
      </c>
      <c r="R43" s="3">
        <f t="shared" si="26"/>
        <v>0</v>
      </c>
      <c r="S43" s="3">
        <f t="shared" si="26"/>
        <v>0</v>
      </c>
      <c r="T43" s="3">
        <f t="shared" si="26"/>
        <v>0</v>
      </c>
      <c r="U43" s="3">
        <f t="shared" si="26"/>
        <v>0</v>
      </c>
      <c r="AD43" s="45"/>
      <c r="AH43" s="45">
        <f>+SUM(AH7:AH42)</f>
        <v>0</v>
      </c>
      <c r="AI43" s="45">
        <f>+SUM(AI7:AI42)</f>
        <v>0</v>
      </c>
      <c r="AJ43" s="45">
        <f>+SUM(AJ7:AJ42)</f>
        <v>0</v>
      </c>
      <c r="AK43" s="45">
        <f>+SUM(AK7:AK42)</f>
        <v>0</v>
      </c>
      <c r="AL43" s="45">
        <f>+SUM(AL7:AL42)</f>
        <v>0</v>
      </c>
    </row>
    <row r="44" spans="2:38" ht="15.75" thickBot="1">
      <c r="N44" s="3" t="s">
        <v>27</v>
      </c>
      <c r="O44" s="46">
        <f t="shared" ref="O44:U44" si="27">IF(O$43&lt;&gt;"",O$43*O$1,"")</f>
        <v>0</v>
      </c>
      <c r="P44" s="46">
        <f t="shared" si="27"/>
        <v>354.92739899999992</v>
      </c>
      <c r="Q44" s="46">
        <f t="shared" si="27"/>
        <v>490.25769600000001</v>
      </c>
      <c r="R44" s="46">
        <f t="shared" si="27"/>
        <v>0</v>
      </c>
      <c r="S44" s="46">
        <f t="shared" si="27"/>
        <v>0</v>
      </c>
      <c r="T44" s="46">
        <f t="shared" si="27"/>
        <v>0</v>
      </c>
      <c r="U44" s="46">
        <f t="shared" si="27"/>
        <v>0</v>
      </c>
      <c r="AD44" s="45"/>
      <c r="AH44" s="46">
        <f>IF(AH$43&lt;&gt;"",AH$43*AH$1,"")</f>
        <v>0</v>
      </c>
      <c r="AI44" s="46">
        <f>IF(AI$43&lt;&gt;"",AI$43*AI$1,"")</f>
        <v>0</v>
      </c>
      <c r="AJ44" s="46">
        <f>IF(AJ$43&lt;&gt;"",AJ$43*AJ$1,"")</f>
        <v>0</v>
      </c>
      <c r="AK44" s="46">
        <f>IF(AK$43&lt;&gt;"",AK$43*AK$1,"")</f>
        <v>0</v>
      </c>
      <c r="AL44" s="46">
        <f>IF(AL$43&lt;&gt;"",AL$43*AL$1,"")</f>
        <v>0</v>
      </c>
    </row>
    <row r="45" spans="2:38" ht="15.75" thickTop="1">
      <c r="B45" s="3"/>
      <c r="C45" s="3"/>
      <c r="N45" s="3" t="s">
        <v>44</v>
      </c>
      <c r="O45" s="3">
        <v>4.6126079999999998</v>
      </c>
      <c r="P45" s="3">
        <v>3639.3988399999998</v>
      </c>
      <c r="Q45" s="3">
        <v>5322.1557312000004</v>
      </c>
      <c r="R45" s="3">
        <v>27.439104</v>
      </c>
      <c r="X45" s="3"/>
      <c r="AD45" s="45"/>
    </row>
    <row r="46" spans="2:38">
      <c r="B46" s="3"/>
      <c r="C46" s="3"/>
      <c r="N46" s="3" t="s">
        <v>32</v>
      </c>
      <c r="O46" s="3">
        <v>2</v>
      </c>
      <c r="P46" s="3">
        <v>5262</v>
      </c>
      <c r="Q46" s="3">
        <v>7675</v>
      </c>
      <c r="R46" s="3">
        <v>9</v>
      </c>
      <c r="X46" s="3"/>
      <c r="AD46" s="45"/>
    </row>
    <row r="47" spans="2:38">
      <c r="B47" s="3"/>
      <c r="C47" s="3"/>
      <c r="N47" s="3" t="s">
        <v>45</v>
      </c>
      <c r="O47" s="3">
        <f>O44-O45</f>
        <v>-4.6126079999999998</v>
      </c>
      <c r="P47" s="3">
        <f t="shared" ref="P47:R47" si="28">P44-P45</f>
        <v>-3284.4714409999997</v>
      </c>
      <c r="Q47" s="3">
        <f t="shared" si="28"/>
        <v>-4831.8980352000008</v>
      </c>
      <c r="R47" s="3">
        <f t="shared" si="28"/>
        <v>-27.439104</v>
      </c>
      <c r="X47" s="3"/>
      <c r="AD47" s="45"/>
    </row>
    <row r="48" spans="2:38">
      <c r="B48" s="3"/>
      <c r="C48" s="3"/>
      <c r="O48" s="3" t="s">
        <v>28</v>
      </c>
      <c r="X48" s="3"/>
      <c r="AD48" s="45"/>
    </row>
    <row r="49" spans="2:30">
      <c r="B49" s="3"/>
      <c r="C49" s="3"/>
      <c r="X49" s="3"/>
      <c r="AD49" s="45"/>
    </row>
    <row r="50" spans="2:30">
      <c r="B50" s="3"/>
      <c r="C50" s="3"/>
      <c r="X50" s="3"/>
      <c r="AD50" s="45"/>
    </row>
    <row r="51" spans="2:30">
      <c r="B51" s="3"/>
      <c r="C51" s="3"/>
      <c r="X51" s="3"/>
      <c r="AD51" s="45"/>
    </row>
    <row r="52" spans="2:30">
      <c r="B52" s="3"/>
      <c r="C52" s="3"/>
      <c r="X52" s="3"/>
      <c r="AD52" s="45"/>
    </row>
    <row r="53" spans="2:30">
      <c r="B53" s="3"/>
      <c r="C53" s="3"/>
      <c r="X53" s="3"/>
      <c r="AD53" s="45"/>
    </row>
    <row r="54" spans="2:30">
      <c r="B54" s="3"/>
      <c r="C54" s="3"/>
      <c r="X54" s="3"/>
      <c r="AD54" s="45"/>
    </row>
    <row r="55" spans="2:30">
      <c r="B55" s="3"/>
      <c r="C55" s="3"/>
      <c r="X55" s="3"/>
      <c r="AD55" s="45"/>
    </row>
    <row r="56" spans="2:30">
      <c r="B56" s="3"/>
      <c r="C56" s="3"/>
      <c r="X56" s="3"/>
      <c r="AD56" s="45"/>
    </row>
    <row r="57" spans="2:30">
      <c r="B57" s="3"/>
      <c r="C57" s="3"/>
      <c r="X57" s="3"/>
      <c r="AD57" s="45"/>
    </row>
    <row r="58" spans="2:30">
      <c r="B58" s="3"/>
      <c r="C58" s="3"/>
      <c r="X58" s="3"/>
      <c r="AD58" s="45"/>
    </row>
    <row r="59" spans="2:30">
      <c r="B59" s="3"/>
      <c r="C59" s="3"/>
      <c r="X59" s="3"/>
      <c r="AD59" s="45"/>
    </row>
    <row r="60" spans="2:30">
      <c r="B60" s="3"/>
      <c r="C60" s="3"/>
      <c r="X60" s="3"/>
      <c r="AD60" s="45"/>
    </row>
    <row r="61" spans="2:30">
      <c r="B61" s="3"/>
      <c r="C61" s="3"/>
      <c r="X61" s="3"/>
      <c r="AD61" s="45"/>
    </row>
    <row r="62" spans="2:30">
      <c r="B62" s="3"/>
      <c r="C62" s="3"/>
      <c r="X62" s="3"/>
      <c r="AD62" s="45"/>
    </row>
    <row r="63" spans="2:30">
      <c r="B63" s="3"/>
      <c r="C63" s="3"/>
      <c r="X63" s="3"/>
      <c r="AD63" s="45"/>
    </row>
    <row r="64" spans="2:30">
      <c r="B64" s="3"/>
      <c r="C64" s="3"/>
      <c r="X64" s="3"/>
      <c r="AD64" s="45"/>
    </row>
    <row r="65" spans="2:30">
      <c r="B65" s="3"/>
      <c r="C65" s="3"/>
      <c r="X65" s="3"/>
      <c r="AD65" s="45"/>
    </row>
    <row r="66" spans="2:30">
      <c r="B66" s="3"/>
      <c r="C66" s="3"/>
      <c r="X66" s="3"/>
      <c r="AD66" s="45"/>
    </row>
    <row r="67" spans="2:30">
      <c r="B67" s="3"/>
      <c r="C67" s="3"/>
      <c r="X67" s="3"/>
      <c r="AD67" s="45"/>
    </row>
    <row r="68" spans="2:30">
      <c r="B68" s="3"/>
      <c r="C68" s="3"/>
      <c r="X68" s="3"/>
      <c r="AD68" s="45"/>
    </row>
    <row r="69" spans="2:30">
      <c r="B69" s="3"/>
      <c r="C69" s="3"/>
      <c r="X69" s="3"/>
      <c r="AD69" s="45"/>
    </row>
    <row r="70" spans="2:30">
      <c r="B70" s="3"/>
      <c r="C70" s="3"/>
      <c r="X70" s="3"/>
      <c r="AD70" s="45"/>
    </row>
    <row r="71" spans="2:30">
      <c r="B71" s="3"/>
      <c r="C71" s="3"/>
      <c r="X71" s="3"/>
      <c r="AD71" s="45"/>
    </row>
    <row r="72" spans="2:30">
      <c r="B72" s="3"/>
      <c r="C72" s="3"/>
      <c r="X72" s="3"/>
      <c r="AD72" s="45"/>
    </row>
    <row r="73" spans="2:30">
      <c r="B73" s="3"/>
      <c r="C73" s="3"/>
      <c r="X73" s="3"/>
      <c r="AD73" s="45"/>
    </row>
    <row r="74" spans="2:30">
      <c r="B74" s="3"/>
      <c r="C74" s="3"/>
      <c r="X74" s="3"/>
      <c r="AD74" s="45"/>
    </row>
    <row r="75" spans="2:30">
      <c r="B75" s="3"/>
      <c r="C75" s="3"/>
      <c r="X75" s="3"/>
      <c r="AD75" s="45"/>
    </row>
    <row r="76" spans="2:30">
      <c r="B76" s="3"/>
      <c r="C76" s="3"/>
      <c r="X76" s="3"/>
      <c r="AD76" s="45"/>
    </row>
    <row r="77" spans="2:30">
      <c r="B77" s="3"/>
      <c r="C77" s="3"/>
      <c r="X77" s="3"/>
      <c r="AD77" s="45"/>
    </row>
    <row r="78" spans="2:30">
      <c r="B78" s="3"/>
      <c r="C78" s="3"/>
      <c r="X78" s="3"/>
      <c r="AD78" s="45"/>
    </row>
    <row r="79" spans="2:30">
      <c r="B79" s="3"/>
      <c r="C79" s="3"/>
      <c r="X79" s="3"/>
      <c r="AD79" s="45"/>
    </row>
    <row r="80" spans="2:30">
      <c r="B80" s="3"/>
      <c r="C80" s="3"/>
      <c r="X80" s="3"/>
      <c r="AD80" s="45"/>
    </row>
    <row r="81" spans="2:30">
      <c r="B81" s="3"/>
      <c r="C81" s="3"/>
      <c r="X81" s="3"/>
      <c r="AD81" s="45"/>
    </row>
    <row r="82" spans="2:30">
      <c r="B82" s="3"/>
      <c r="C82" s="3"/>
      <c r="X82" s="3"/>
      <c r="AD82" s="45"/>
    </row>
    <row r="83" spans="2:30">
      <c r="B83" s="3"/>
      <c r="C83" s="3"/>
      <c r="X83" s="3"/>
      <c r="AD83" s="45"/>
    </row>
    <row r="84" spans="2:30">
      <c r="B84" s="3"/>
      <c r="C84" s="3"/>
      <c r="X84" s="3"/>
      <c r="AD84" s="45"/>
    </row>
    <row r="85" spans="2:30">
      <c r="B85" s="3"/>
      <c r="C85" s="3"/>
      <c r="X85" s="3"/>
      <c r="AD85" s="45"/>
    </row>
    <row r="86" spans="2:30">
      <c r="B86" s="3"/>
      <c r="C86" s="3"/>
      <c r="X86" s="3"/>
      <c r="AD86" s="45"/>
    </row>
    <row r="87" spans="2:30">
      <c r="B87" s="3"/>
      <c r="C87" s="3"/>
      <c r="X87" s="3"/>
      <c r="AD87" s="45"/>
    </row>
    <row r="88" spans="2:30">
      <c r="B88" s="3"/>
      <c r="C88" s="3"/>
      <c r="X88" s="3"/>
      <c r="AD88" s="45"/>
    </row>
    <row r="89" spans="2:30">
      <c r="B89" s="3"/>
      <c r="C89" s="3"/>
      <c r="X89" s="3"/>
      <c r="AD89" s="45"/>
    </row>
    <row r="90" spans="2:30">
      <c r="B90" s="3"/>
      <c r="C90" s="3"/>
      <c r="X90" s="3"/>
      <c r="AD90" s="45"/>
    </row>
    <row r="91" spans="2:30">
      <c r="B91" s="3"/>
      <c r="C91" s="3"/>
      <c r="X91" s="3"/>
      <c r="AD91" s="45"/>
    </row>
    <row r="92" spans="2:30">
      <c r="B92" s="3"/>
      <c r="C92" s="3"/>
      <c r="X92" s="3"/>
      <c r="AD92" s="45"/>
    </row>
    <row r="93" spans="2:30">
      <c r="B93" s="3"/>
      <c r="C93" s="3"/>
      <c r="X93" s="3"/>
      <c r="AD93" s="45"/>
    </row>
    <row r="94" spans="2:30">
      <c r="B94" s="3"/>
      <c r="C94" s="3"/>
      <c r="X94" s="3"/>
      <c r="AD94" s="45"/>
    </row>
    <row r="95" spans="2:30">
      <c r="B95" s="3"/>
      <c r="C95" s="3"/>
      <c r="X95" s="3"/>
      <c r="AD95" s="45"/>
    </row>
    <row r="96" spans="2:30">
      <c r="B96" s="3"/>
      <c r="C96" s="3"/>
      <c r="X96" s="3"/>
      <c r="AD96" s="45"/>
    </row>
    <row r="97" spans="2:30">
      <c r="B97" s="3"/>
      <c r="C97" s="3"/>
      <c r="X97" s="3"/>
      <c r="AD97" s="45"/>
    </row>
    <row r="98" spans="2:30">
      <c r="B98" s="3"/>
      <c r="C98" s="3"/>
      <c r="X98" s="3"/>
      <c r="AD98" s="45"/>
    </row>
    <row r="99" spans="2:30">
      <c r="B99" s="3"/>
      <c r="C99" s="3"/>
      <c r="X99" s="3"/>
      <c r="AD99" s="45"/>
    </row>
    <row r="100" spans="2:30">
      <c r="B100" s="3"/>
      <c r="C100" s="3"/>
      <c r="X100" s="3"/>
      <c r="AD100" s="45"/>
    </row>
    <row r="101" spans="2:30">
      <c r="B101" s="3"/>
      <c r="C101" s="3"/>
      <c r="X101" s="3"/>
      <c r="AD101" s="45"/>
    </row>
    <row r="102" spans="2:30">
      <c r="B102" s="3"/>
      <c r="C102" s="3"/>
      <c r="X102" s="3"/>
      <c r="AD102" s="45"/>
    </row>
    <row r="103" spans="2:30">
      <c r="B103" s="3"/>
      <c r="C103" s="3"/>
      <c r="X103" s="3"/>
      <c r="AD103" s="45"/>
    </row>
    <row r="104" spans="2:30">
      <c r="B104" s="3"/>
      <c r="C104" s="3"/>
      <c r="X104" s="3"/>
      <c r="AD104" s="45"/>
    </row>
    <row r="105" spans="2:30">
      <c r="B105" s="3"/>
      <c r="C105" s="3"/>
      <c r="X105" s="3"/>
      <c r="AD105" s="45"/>
    </row>
    <row r="106" spans="2:30">
      <c r="B106" s="3"/>
      <c r="C106" s="3"/>
      <c r="X106" s="3"/>
      <c r="AD106" s="45"/>
    </row>
    <row r="107" spans="2:30">
      <c r="B107" s="3"/>
      <c r="C107" s="3"/>
      <c r="X107" s="3"/>
      <c r="AD107" s="45"/>
    </row>
    <row r="108" spans="2:30">
      <c r="B108" s="3"/>
      <c r="C108" s="3"/>
      <c r="X108" s="3"/>
      <c r="AD108" s="45"/>
    </row>
    <row r="109" spans="2:30">
      <c r="B109" s="3"/>
      <c r="C109" s="3"/>
      <c r="X109" s="3"/>
      <c r="AD109" s="45"/>
    </row>
    <row r="110" spans="2:30">
      <c r="B110" s="3"/>
      <c r="C110" s="3"/>
      <c r="X110" s="3"/>
      <c r="AD110" s="45"/>
    </row>
    <row r="111" spans="2:30">
      <c r="B111" s="3"/>
      <c r="C111" s="3"/>
      <c r="X111" s="3"/>
      <c r="AD111" s="45"/>
    </row>
    <row r="112" spans="2:30">
      <c r="B112" s="3"/>
      <c r="C112" s="3"/>
      <c r="X112" s="3"/>
      <c r="AD112" s="45"/>
    </row>
    <row r="113" spans="2:30">
      <c r="B113" s="3"/>
      <c r="C113" s="3"/>
      <c r="X113" s="3"/>
      <c r="AD113" s="45"/>
    </row>
    <row r="114" spans="2:30">
      <c r="B114" s="3"/>
      <c r="C114" s="3"/>
      <c r="X114" s="3"/>
      <c r="AD114" s="45"/>
    </row>
    <row r="115" spans="2:30">
      <c r="B115" s="3"/>
      <c r="C115" s="3"/>
      <c r="X115" s="3"/>
      <c r="AD115" s="45"/>
    </row>
    <row r="116" spans="2:30">
      <c r="B116" s="3"/>
      <c r="C116" s="3"/>
      <c r="X116" s="3"/>
      <c r="AD116" s="45"/>
    </row>
    <row r="117" spans="2:30">
      <c r="B117" s="3"/>
      <c r="C117" s="3"/>
      <c r="X117" s="3"/>
      <c r="AD117" s="45"/>
    </row>
    <row r="118" spans="2:30">
      <c r="B118" s="3"/>
      <c r="C118" s="3"/>
      <c r="X118" s="3"/>
      <c r="AD118" s="45"/>
    </row>
    <row r="119" spans="2:30">
      <c r="B119" s="3"/>
      <c r="C119" s="3"/>
      <c r="X119" s="3"/>
      <c r="AD119" s="45"/>
    </row>
    <row r="120" spans="2:30">
      <c r="B120" s="3"/>
      <c r="C120" s="3"/>
      <c r="X120" s="3"/>
      <c r="AD120" s="45"/>
    </row>
    <row r="121" spans="2:30">
      <c r="B121" s="3"/>
      <c r="C121" s="3"/>
      <c r="X121" s="3"/>
      <c r="AD121" s="45"/>
    </row>
    <row r="122" spans="2:30">
      <c r="B122" s="3"/>
      <c r="C122" s="3"/>
      <c r="X122" s="3"/>
      <c r="AD122" s="45"/>
    </row>
    <row r="123" spans="2:30">
      <c r="B123" s="3"/>
      <c r="C123" s="3"/>
      <c r="X123" s="3"/>
      <c r="AD123" s="45"/>
    </row>
    <row r="124" spans="2:30">
      <c r="B124" s="3"/>
      <c r="C124" s="3"/>
      <c r="X124" s="3"/>
      <c r="AD124" s="45"/>
    </row>
    <row r="125" spans="2:30">
      <c r="B125" s="3"/>
      <c r="C125" s="3"/>
      <c r="X125" s="3"/>
      <c r="AD125" s="45"/>
    </row>
    <row r="126" spans="2:30">
      <c r="B126" s="3"/>
      <c r="C126" s="3"/>
      <c r="X126" s="3"/>
      <c r="AD126" s="45"/>
    </row>
    <row r="127" spans="2:30">
      <c r="B127" s="3"/>
      <c r="C127" s="3"/>
      <c r="X127" s="3"/>
      <c r="AD127" s="45"/>
    </row>
    <row r="128" spans="2:30">
      <c r="B128" s="3"/>
      <c r="C128" s="3"/>
      <c r="X128" s="3"/>
      <c r="AD128" s="45"/>
    </row>
    <row r="129" spans="2:30">
      <c r="B129" s="3"/>
      <c r="C129" s="3"/>
      <c r="X129" s="3"/>
      <c r="AD129" s="45"/>
    </row>
    <row r="130" spans="2:30">
      <c r="B130" s="3"/>
      <c r="C130" s="3"/>
      <c r="X130" s="3"/>
      <c r="AD130" s="45"/>
    </row>
    <row r="131" spans="2:30">
      <c r="B131" s="3"/>
      <c r="C131" s="3"/>
      <c r="X131" s="3"/>
      <c r="AD131" s="45"/>
    </row>
    <row r="132" spans="2:30">
      <c r="B132" s="3"/>
      <c r="C132" s="3"/>
      <c r="X132" s="3"/>
      <c r="AD132" s="45"/>
    </row>
    <row r="133" spans="2:30">
      <c r="B133" s="3"/>
      <c r="C133" s="3"/>
      <c r="X133" s="3"/>
      <c r="AD133" s="45"/>
    </row>
    <row r="134" spans="2:30">
      <c r="B134" s="3"/>
      <c r="C134" s="3"/>
      <c r="X134" s="3"/>
      <c r="AD134" s="45"/>
    </row>
    <row r="135" spans="2:30">
      <c r="B135" s="3"/>
      <c r="C135" s="3"/>
      <c r="X135" s="3"/>
      <c r="AD135" s="45"/>
    </row>
    <row r="136" spans="2:30">
      <c r="B136" s="3"/>
      <c r="C136" s="3"/>
      <c r="X136" s="3"/>
      <c r="AD136" s="45"/>
    </row>
    <row r="137" spans="2:30">
      <c r="B137" s="3"/>
      <c r="C137" s="3"/>
      <c r="X137" s="3"/>
      <c r="AD137" s="45"/>
    </row>
    <row r="138" spans="2:30">
      <c r="B138" s="3"/>
      <c r="C138" s="3"/>
      <c r="X138" s="3"/>
      <c r="AD138" s="45"/>
    </row>
    <row r="139" spans="2:30">
      <c r="B139" s="3"/>
      <c r="C139" s="3"/>
      <c r="X139" s="3"/>
      <c r="AD139" s="45"/>
    </row>
    <row r="140" spans="2:30">
      <c r="B140" s="3"/>
      <c r="C140" s="3"/>
      <c r="X140" s="3"/>
      <c r="AD140" s="45"/>
    </row>
    <row r="141" spans="2:30">
      <c r="B141" s="3"/>
      <c r="C141" s="3"/>
      <c r="X141" s="3"/>
      <c r="AD141" s="45"/>
    </row>
    <row r="142" spans="2:30">
      <c r="B142" s="3"/>
      <c r="C142" s="3"/>
      <c r="X142" s="3"/>
      <c r="AD142" s="45"/>
    </row>
    <row r="143" spans="2:30">
      <c r="B143" s="3"/>
      <c r="C143" s="3"/>
      <c r="X143" s="3"/>
      <c r="AD143" s="45"/>
    </row>
    <row r="144" spans="2:30">
      <c r="B144" s="3"/>
      <c r="C144" s="3"/>
      <c r="X144" s="3"/>
      <c r="AD144" s="45"/>
    </row>
    <row r="145" spans="2:30">
      <c r="B145" s="3"/>
      <c r="C145" s="3"/>
      <c r="X145" s="3"/>
      <c r="AD145" s="45"/>
    </row>
    <row r="146" spans="2:30">
      <c r="B146" s="3"/>
      <c r="C146" s="3"/>
      <c r="X146" s="3"/>
      <c r="AD146" s="45"/>
    </row>
    <row r="147" spans="2:30">
      <c r="B147" s="3"/>
      <c r="C147" s="3"/>
      <c r="X147" s="3"/>
      <c r="AD147" s="45"/>
    </row>
    <row r="148" spans="2:30">
      <c r="B148" s="3"/>
      <c r="C148" s="3"/>
      <c r="X148" s="3"/>
      <c r="AD148" s="45"/>
    </row>
    <row r="149" spans="2:30">
      <c r="B149" s="3"/>
      <c r="C149" s="3"/>
      <c r="X149" s="3"/>
      <c r="AD149" s="45"/>
    </row>
    <row r="150" spans="2:30">
      <c r="B150" s="3"/>
      <c r="C150" s="3"/>
      <c r="X150" s="3"/>
      <c r="AD150" s="45"/>
    </row>
    <row r="151" spans="2:30">
      <c r="B151" s="3"/>
      <c r="C151" s="3"/>
      <c r="X151" s="3"/>
      <c r="AD151" s="45"/>
    </row>
    <row r="152" spans="2:30">
      <c r="B152" s="3"/>
      <c r="C152" s="3"/>
      <c r="X152" s="3"/>
      <c r="AD152" s="45"/>
    </row>
    <row r="153" spans="2:30">
      <c r="B153" s="3"/>
      <c r="C153" s="3"/>
      <c r="X153" s="3"/>
      <c r="AD153" s="45"/>
    </row>
    <row r="154" spans="2:30">
      <c r="B154" s="3"/>
      <c r="C154" s="3"/>
      <c r="X154" s="3"/>
      <c r="AD154" s="45"/>
    </row>
    <row r="155" spans="2:30">
      <c r="B155" s="3"/>
      <c r="C155" s="3"/>
      <c r="X155" s="3"/>
      <c r="AD155" s="45"/>
    </row>
    <row r="156" spans="2:30">
      <c r="B156" s="3"/>
      <c r="C156" s="3"/>
      <c r="X156" s="3"/>
      <c r="AD156" s="45"/>
    </row>
    <row r="157" spans="2:30">
      <c r="B157" s="3"/>
      <c r="C157" s="3"/>
      <c r="X157" s="3"/>
      <c r="AD157" s="45"/>
    </row>
    <row r="158" spans="2:30">
      <c r="B158" s="3"/>
      <c r="C158" s="3"/>
      <c r="X158" s="3"/>
      <c r="AD158" s="45"/>
    </row>
    <row r="159" spans="2:30">
      <c r="B159" s="3"/>
      <c r="C159" s="3"/>
      <c r="X159" s="3"/>
      <c r="AD159" s="45"/>
    </row>
    <row r="160" spans="2:30">
      <c r="B160" s="3"/>
      <c r="C160" s="3"/>
      <c r="X160" s="3"/>
      <c r="AD160" s="45"/>
    </row>
    <row r="161" spans="2:30">
      <c r="B161" s="3"/>
      <c r="C161" s="3"/>
      <c r="X161" s="3"/>
      <c r="AD161" s="45"/>
    </row>
    <row r="162" spans="2:30">
      <c r="B162" s="3"/>
      <c r="C162" s="3"/>
      <c r="X162" s="3"/>
      <c r="AD162" s="45"/>
    </row>
    <row r="163" spans="2:30">
      <c r="B163" s="3"/>
      <c r="C163" s="3"/>
      <c r="X163" s="3"/>
      <c r="AD163" s="45"/>
    </row>
    <row r="164" spans="2:30">
      <c r="B164" s="3"/>
      <c r="C164" s="3"/>
      <c r="X164" s="3"/>
      <c r="AD164" s="45"/>
    </row>
    <row r="165" spans="2:30">
      <c r="B165" s="3"/>
      <c r="C165" s="3"/>
      <c r="X165" s="3"/>
      <c r="AD165" s="45"/>
    </row>
    <row r="166" spans="2:30">
      <c r="B166" s="3"/>
      <c r="C166" s="3"/>
      <c r="X166" s="3"/>
      <c r="AD166" s="45"/>
    </row>
    <row r="167" spans="2:30">
      <c r="B167" s="3"/>
      <c r="C167" s="3"/>
      <c r="X167" s="3"/>
      <c r="AD167" s="45"/>
    </row>
    <row r="168" spans="2:30">
      <c r="B168" s="3"/>
      <c r="C168" s="3"/>
      <c r="X168" s="3"/>
      <c r="AD168" s="45"/>
    </row>
    <row r="169" spans="2:30">
      <c r="B169" s="3"/>
      <c r="C169" s="3"/>
      <c r="X169" s="3"/>
      <c r="AD169" s="45"/>
    </row>
    <row r="170" spans="2:30">
      <c r="B170" s="3"/>
      <c r="C170" s="3"/>
      <c r="X170" s="3"/>
      <c r="AD170" s="45"/>
    </row>
    <row r="171" spans="2:30">
      <c r="B171" s="3"/>
      <c r="C171" s="3"/>
      <c r="X171" s="3"/>
      <c r="AD171" s="45"/>
    </row>
    <row r="172" spans="2:30">
      <c r="B172" s="3"/>
      <c r="C172" s="3"/>
      <c r="X172" s="3"/>
      <c r="AD172" s="45"/>
    </row>
    <row r="173" spans="2:30">
      <c r="B173" s="3"/>
      <c r="C173" s="3"/>
      <c r="X173" s="3"/>
      <c r="AD173" s="45"/>
    </row>
    <row r="174" spans="2:30">
      <c r="B174" s="3"/>
      <c r="C174" s="3"/>
      <c r="X174" s="3"/>
      <c r="AD174" s="45"/>
    </row>
    <row r="175" spans="2:30">
      <c r="B175" s="3"/>
      <c r="C175" s="3"/>
      <c r="X175" s="3"/>
      <c r="AD175" s="45"/>
    </row>
    <row r="176" spans="2:30">
      <c r="B176" s="3"/>
      <c r="C176" s="3"/>
      <c r="X176" s="3"/>
      <c r="AD176" s="45"/>
    </row>
  </sheetData>
  <mergeCells count="2">
    <mergeCell ref="AT10:AY10"/>
    <mergeCell ref="AO18:AS18"/>
  </mergeCells>
  <pageMargins left="0.39370078740157483" right="0.39370078740157483" top="0.39370078740157483" bottom="0.39370078740157483" header="0.31496062992125984" footer="0.31496062992125984"/>
  <pageSetup paperSize="9" scale="51"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2:I24"/>
  <sheetViews>
    <sheetView workbookViewId="0">
      <selection activeCell="N63" sqref="N63"/>
    </sheetView>
  </sheetViews>
  <sheetFormatPr defaultColWidth="9.140625" defaultRowHeight="15"/>
  <cols>
    <col min="1" max="1" width="9.140625" style="232"/>
    <col min="2" max="2" width="19.140625" style="232" customWidth="1"/>
    <col min="3" max="9" width="11.140625" style="232" customWidth="1"/>
    <col min="10" max="16384" width="9.140625" style="232"/>
  </cols>
  <sheetData>
    <row r="2" spans="2:9">
      <c r="B2" s="231" t="s">
        <v>138</v>
      </c>
    </row>
    <row r="4" spans="2:9">
      <c r="B4" s="233" t="s">
        <v>123</v>
      </c>
      <c r="C4" s="234" t="s">
        <v>129</v>
      </c>
      <c r="D4" s="234" t="s">
        <v>130</v>
      </c>
      <c r="E4" s="234" t="s">
        <v>131</v>
      </c>
      <c r="F4" s="234" t="s">
        <v>132</v>
      </c>
      <c r="G4" s="235" t="s">
        <v>133</v>
      </c>
      <c r="H4" s="236" t="s">
        <v>134</v>
      </c>
      <c r="I4" s="237" t="s">
        <v>135</v>
      </c>
    </row>
    <row r="5" spans="2:9">
      <c r="B5" s="238"/>
      <c r="C5" s="238"/>
      <c r="D5" s="238"/>
      <c r="E5" s="238"/>
      <c r="F5" s="238"/>
      <c r="G5" s="238"/>
      <c r="H5" s="239"/>
      <c r="I5" s="240"/>
    </row>
    <row r="6" spans="2:9">
      <c r="B6" s="241"/>
      <c r="C6" s="242"/>
      <c r="D6" s="242"/>
      <c r="E6" s="242"/>
      <c r="F6" s="242"/>
      <c r="G6" s="242"/>
      <c r="H6" s="243"/>
      <c r="I6" s="244"/>
    </row>
    <row r="7" spans="2:9">
      <c r="B7" s="241" t="s">
        <v>136</v>
      </c>
      <c r="C7" s="242">
        <v>36.61</v>
      </c>
      <c r="D7" s="242">
        <v>81.7</v>
      </c>
      <c r="E7" s="242">
        <v>52.32</v>
      </c>
      <c r="F7" s="242">
        <v>50.88</v>
      </c>
      <c r="G7" s="242">
        <v>50.6</v>
      </c>
      <c r="H7" s="243"/>
      <c r="I7" s="245">
        <f>SUM(C7:H7)</f>
        <v>272.11</v>
      </c>
    </row>
    <row r="8" spans="2:9">
      <c r="B8" s="246" t="s">
        <v>124</v>
      </c>
      <c r="C8" s="242"/>
      <c r="D8" s="242"/>
      <c r="E8" s="242"/>
      <c r="F8" s="242"/>
      <c r="G8" s="242"/>
      <c r="H8" s="243"/>
      <c r="I8" s="245">
        <f>SUM(C8:H8)</f>
        <v>0</v>
      </c>
    </row>
    <row r="9" spans="2:9">
      <c r="B9" s="247" t="s">
        <v>125</v>
      </c>
      <c r="C9" s="242">
        <v>361.13</v>
      </c>
      <c r="D9" s="242">
        <v>63.26</v>
      </c>
      <c r="E9" s="242">
        <v>215.5</v>
      </c>
      <c r="F9" s="242">
        <v>650.19000000000005</v>
      </c>
      <c r="G9" s="248">
        <v>2494.25</v>
      </c>
      <c r="H9" s="243"/>
      <c r="I9" s="245">
        <f>SUM(C9:H9)</f>
        <v>3784.33</v>
      </c>
    </row>
    <row r="10" spans="2:9">
      <c r="B10" s="247" t="s">
        <v>126</v>
      </c>
      <c r="C10" s="242"/>
      <c r="D10" s="242">
        <v>0</v>
      </c>
      <c r="E10" s="242"/>
      <c r="F10" s="242"/>
      <c r="G10" s="242"/>
      <c r="H10" s="243"/>
      <c r="I10" s="245">
        <f>SUM(C10:H10)</f>
        <v>0</v>
      </c>
    </row>
    <row r="11" spans="2:9">
      <c r="B11" s="247"/>
      <c r="C11" s="242"/>
      <c r="D11" s="242"/>
      <c r="E11" s="242"/>
      <c r="F11" s="242"/>
      <c r="G11" s="242"/>
      <c r="H11" s="243"/>
      <c r="I11" s="245"/>
    </row>
    <row r="12" spans="2:9">
      <c r="B12" s="247" t="s">
        <v>120</v>
      </c>
      <c r="C12" s="242"/>
      <c r="D12" s="242">
        <v>3827.67</v>
      </c>
      <c r="E12" s="242">
        <v>2344.02</v>
      </c>
      <c r="F12" s="242">
        <v>1575.36</v>
      </c>
      <c r="G12" s="242"/>
      <c r="H12" s="243"/>
      <c r="I12" s="245">
        <f>SUM(C12:H12)</f>
        <v>7747.05</v>
      </c>
    </row>
    <row r="13" spans="2:9">
      <c r="B13" s="247" t="s">
        <v>127</v>
      </c>
      <c r="C13" s="242">
        <v>21899.13</v>
      </c>
      <c r="D13" s="242"/>
      <c r="E13" s="242"/>
      <c r="F13" s="242"/>
      <c r="G13" s="242"/>
      <c r="H13" s="243"/>
      <c r="I13" s="245">
        <f t="shared" ref="I13:I16" si="0">SUM(C13:H13)</f>
        <v>21899.13</v>
      </c>
    </row>
    <row r="14" spans="2:9">
      <c r="B14" s="247" t="s">
        <v>122</v>
      </c>
      <c r="C14" s="242">
        <v>19176.419999999998</v>
      </c>
      <c r="D14" s="242">
        <v>30498.59</v>
      </c>
      <c r="E14" s="242">
        <v>22871.98</v>
      </c>
      <c r="F14" s="242">
        <v>10754.37</v>
      </c>
      <c r="G14" s="242"/>
      <c r="H14" s="243"/>
      <c r="I14" s="245">
        <f t="shared" si="0"/>
        <v>83301.359999999986</v>
      </c>
    </row>
    <row r="15" spans="2:9">
      <c r="B15" s="247" t="s">
        <v>121</v>
      </c>
      <c r="C15" s="242">
        <v>0</v>
      </c>
      <c r="D15" s="242">
        <v>230.88</v>
      </c>
      <c r="E15" s="242"/>
      <c r="F15" s="242">
        <v>346.82</v>
      </c>
      <c r="G15" s="242"/>
      <c r="H15" s="243"/>
      <c r="I15" s="245">
        <f t="shared" si="0"/>
        <v>577.70000000000005</v>
      </c>
    </row>
    <row r="16" spans="2:9">
      <c r="B16" s="247" t="s">
        <v>128</v>
      </c>
      <c r="C16" s="242">
        <v>0</v>
      </c>
      <c r="D16" s="242"/>
      <c r="E16" s="242">
        <v>355.65</v>
      </c>
      <c r="F16" s="242">
        <v>244.51</v>
      </c>
      <c r="G16" s="248">
        <v>133.37</v>
      </c>
      <c r="H16" s="243"/>
      <c r="I16" s="245">
        <f t="shared" si="0"/>
        <v>733.53</v>
      </c>
    </row>
    <row r="17" spans="2:9">
      <c r="B17" s="247" t="s">
        <v>7</v>
      </c>
      <c r="C17" s="242">
        <v>59.11</v>
      </c>
      <c r="D17" s="242"/>
      <c r="E17" s="242">
        <v>71.180000000000007</v>
      </c>
      <c r="F17" s="242">
        <v>355.91</v>
      </c>
      <c r="G17" s="248">
        <v>2093.94</v>
      </c>
      <c r="H17" s="243"/>
      <c r="I17" s="245">
        <f>SUM(C17:H17)</f>
        <v>2580.1400000000003</v>
      </c>
    </row>
    <row r="18" spans="2:9">
      <c r="B18" s="247"/>
      <c r="C18" s="242"/>
      <c r="D18" s="242"/>
      <c r="E18" s="242"/>
      <c r="F18" s="242"/>
      <c r="G18" s="248"/>
      <c r="H18" s="243"/>
      <c r="I18" s="245"/>
    </row>
    <row r="19" spans="2:9">
      <c r="B19" s="247" t="s">
        <v>61</v>
      </c>
      <c r="C19" s="242">
        <v>4065.17</v>
      </c>
      <c r="D19" s="242"/>
      <c r="E19" s="242"/>
      <c r="F19" s="242"/>
      <c r="G19" s="242"/>
      <c r="H19" s="243"/>
      <c r="I19" s="245">
        <f>SUM(C19:H19)</f>
        <v>4065.17</v>
      </c>
    </row>
    <row r="20" spans="2:9">
      <c r="B20" s="241"/>
      <c r="C20" s="241"/>
      <c r="D20" s="241"/>
      <c r="E20" s="241"/>
      <c r="F20" s="241"/>
      <c r="G20" s="241"/>
      <c r="H20" s="249"/>
      <c r="I20" s="244"/>
    </row>
    <row r="21" spans="2:9">
      <c r="B21" s="241" t="s">
        <v>137</v>
      </c>
      <c r="C21" s="248">
        <v>36.61</v>
      </c>
      <c r="D21" s="241">
        <v>672</v>
      </c>
      <c r="E21" s="241">
        <v>537.6</v>
      </c>
      <c r="F21" s="241">
        <v>526.4</v>
      </c>
      <c r="G21" s="241">
        <v>521.36</v>
      </c>
      <c r="H21" s="249"/>
      <c r="I21" s="245">
        <f>SUM(C21:H21)</f>
        <v>2293.9700000000003</v>
      </c>
    </row>
    <row r="22" spans="2:9">
      <c r="B22" s="241"/>
      <c r="C22" s="241"/>
      <c r="D22" s="241"/>
      <c r="E22" s="241"/>
      <c r="F22" s="241"/>
      <c r="G22" s="241"/>
      <c r="H22" s="249"/>
      <c r="I22" s="244"/>
    </row>
    <row r="23" spans="2:9">
      <c r="B23" s="241"/>
      <c r="C23" s="241"/>
      <c r="D23" s="241"/>
      <c r="E23" s="241"/>
      <c r="F23" s="241"/>
      <c r="G23" s="241"/>
      <c r="H23" s="249"/>
      <c r="I23" s="244"/>
    </row>
    <row r="24" spans="2:9">
      <c r="B24" s="250"/>
      <c r="C24" s="250"/>
      <c r="D24" s="250"/>
      <c r="E24" s="250"/>
      <c r="F24" s="250"/>
      <c r="G24" s="250"/>
      <c r="H24" s="251"/>
      <c r="I24" s="25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VO 09 (backup)</vt:lpstr>
      <vt:lpstr>VO15 040817</vt:lpstr>
      <vt:lpstr>Sheet1</vt:lpstr>
      <vt:lpstr>VO 02 (2)</vt:lpstr>
      <vt:lpstr>Slab Construction</vt:lpstr>
      <vt:lpstr>Column and Stump</vt:lpstr>
      <vt:lpstr>'VO 02 (2)'!Print_Area</vt:lpstr>
      <vt:lpstr>'VO 09 (backup)'!Print_Area</vt:lpstr>
      <vt:lpstr>'VO15 040817'!Print_Area</vt:lpstr>
      <vt:lpstr>'VO 02 (2)'!Print_Titles</vt:lpstr>
      <vt:lpstr>'VO 09 (backup)'!Print_Titles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Chow Pak Shin</dc:creator>
  <cp:lastModifiedBy>Ricky Yong Zeu Hau</cp:lastModifiedBy>
  <cp:lastPrinted>2017-08-11T05:51:25Z</cp:lastPrinted>
  <dcterms:created xsi:type="dcterms:W3CDTF">2014-05-27T08:13:33Z</dcterms:created>
  <dcterms:modified xsi:type="dcterms:W3CDTF">2017-12-15T04:24:51Z</dcterms:modified>
</cp:coreProperties>
</file>