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KL QS On Going\R12A-134\06 Subcon\R12A-134 Subcon Claim\KY Arotek (Scaffolding Installer)\"/>
    </mc:Choice>
  </mc:AlternateContent>
  <bookViews>
    <workbookView xWindow="0" yWindow="0" windowWidth="28800" windowHeight="12435" firstSheet="1" activeTab="2"/>
  </bookViews>
  <sheets>
    <sheet name="Claim 01 281220" sheetId="4" r:id="rId1"/>
    <sheet name="Claim 02 230221" sheetId="5" r:id="rId2"/>
    <sheet name="Claim 03 290421" sheetId="6" r:id="rId3"/>
  </sheets>
  <definedNames>
    <definedName name="_xlnm.Print_Area" localSheetId="0">'Claim 01 281220'!$C$1:$R$47</definedName>
    <definedName name="_xlnm.Print_Area" localSheetId="1">'Claim 02 230221'!$C$1:$Z$122</definedName>
    <definedName name="_xlnm.Print_Area" localSheetId="2">'Claim 03 290421'!$C$1:$Z$122</definedName>
    <definedName name="_xlnm.Print_Titles" localSheetId="0">'Claim 01 281220'!$5:$6</definedName>
    <definedName name="_xlnm.Print_Titles" localSheetId="1">'Claim 02 230221'!$5:$6</definedName>
    <definedName name="_xlnm.Print_Titles" localSheetId="2">'Claim 03 290421'!$5:$6</definedName>
  </definedNames>
  <calcPr calcId="152511"/>
</workbook>
</file>

<file path=xl/calcChain.xml><?xml version="1.0" encoding="utf-8"?>
<calcChain xmlns="http://schemas.openxmlformats.org/spreadsheetml/2006/main">
  <c r="X16" i="5" l="1"/>
  <c r="X16" i="6"/>
  <c r="X14" i="6" l="1"/>
  <c r="X17" i="5"/>
  <c r="X18" i="5"/>
  <c r="X14" i="5"/>
  <c r="P17" i="6"/>
  <c r="P29" i="6"/>
  <c r="P28" i="6"/>
  <c r="P26" i="6"/>
  <c r="U17" i="6"/>
  <c r="W17" i="6" s="1"/>
  <c r="P16" i="6"/>
  <c r="P14" i="6"/>
  <c r="U43" i="5"/>
  <c r="U14" i="5"/>
  <c r="P39" i="5"/>
  <c r="U39" i="5"/>
  <c r="U14" i="6"/>
  <c r="W14" i="6" s="1"/>
  <c r="W34" i="6"/>
  <c r="W33" i="6"/>
  <c r="W32" i="6"/>
  <c r="W31" i="6"/>
  <c r="W30" i="6"/>
  <c r="W27" i="6"/>
  <c r="W25" i="6"/>
  <c r="W24" i="6"/>
  <c r="W23" i="6"/>
  <c r="W22" i="6"/>
  <c r="W21" i="6"/>
  <c r="W20" i="6"/>
  <c r="W19" i="6"/>
  <c r="W18" i="6"/>
  <c r="W15" i="6"/>
  <c r="O115" i="6"/>
  <c r="N115" i="6"/>
  <c r="M115" i="6"/>
  <c r="S63" i="6"/>
  <c r="R63" i="6"/>
  <c r="Q63" i="6"/>
  <c r="U41" i="6"/>
  <c r="G40" i="6"/>
  <c r="G39" i="6"/>
  <c r="F38" i="6"/>
  <c r="G38" i="6" s="1"/>
  <c r="F37" i="6"/>
  <c r="T30" i="6"/>
  <c r="O30" i="6"/>
  <c r="M30" i="6"/>
  <c r="U29" i="6"/>
  <c r="W29" i="6" s="1"/>
  <c r="O29" i="6"/>
  <c r="M29" i="6"/>
  <c r="O28" i="6"/>
  <c r="M28" i="6"/>
  <c r="U26" i="6"/>
  <c r="W26" i="6" s="1"/>
  <c r="O26" i="6"/>
  <c r="M26" i="6"/>
  <c r="U18" i="6"/>
  <c r="O18" i="6"/>
  <c r="M18" i="6"/>
  <c r="O17" i="6"/>
  <c r="M17" i="6"/>
  <c r="U16" i="6"/>
  <c r="W16" i="6" s="1"/>
  <c r="O16" i="6"/>
  <c r="M16" i="6"/>
  <c r="O14" i="6"/>
  <c r="M14" i="6"/>
  <c r="M39" i="6" s="1"/>
  <c r="G9" i="6"/>
  <c r="F9" i="6"/>
  <c r="I8" i="6"/>
  <c r="P39" i="6" l="1"/>
  <c r="P43" i="6" s="1"/>
  <c r="U28" i="6"/>
  <c r="T28" i="6" s="1"/>
  <c r="T26" i="6"/>
  <c r="T16" i="6"/>
  <c r="U39" i="6"/>
  <c r="U43" i="6" s="1"/>
  <c r="X17" i="6"/>
  <c r="Y17" i="6" s="1"/>
  <c r="X18" i="6"/>
  <c r="Y18" i="6" s="1"/>
  <c r="T18" i="6"/>
  <c r="T29" i="6"/>
  <c r="Y14" i="6"/>
  <c r="T17" i="6"/>
  <c r="T14" i="6"/>
  <c r="Z27" i="5"/>
  <c r="Z26" i="5"/>
  <c r="Y26" i="5"/>
  <c r="Y18" i="5"/>
  <c r="Y17" i="5"/>
  <c r="Y14" i="5"/>
  <c r="U16" i="5"/>
  <c r="W16" i="5" s="1"/>
  <c r="U28" i="5"/>
  <c r="W28" i="5" s="1"/>
  <c r="S63" i="5"/>
  <c r="R63" i="5"/>
  <c r="Q63" i="5"/>
  <c r="O115" i="5"/>
  <c r="N115" i="5"/>
  <c r="M115" i="5"/>
  <c r="W14" i="5"/>
  <c r="W18" i="5"/>
  <c r="W17" i="5"/>
  <c r="W26" i="5"/>
  <c r="W29" i="5"/>
  <c r="U29" i="5"/>
  <c r="U26" i="5"/>
  <c r="U18" i="5"/>
  <c r="T18" i="5" s="1"/>
  <c r="U17" i="5"/>
  <c r="T14" i="5"/>
  <c r="U41" i="5"/>
  <c r="P43" i="5"/>
  <c r="T30" i="5"/>
  <c r="T29" i="5"/>
  <c r="T26" i="5"/>
  <c r="T17" i="5"/>
  <c r="T16" i="5"/>
  <c r="O28" i="5"/>
  <c r="O30" i="5"/>
  <c r="O29" i="5"/>
  <c r="O26" i="5"/>
  <c r="O18" i="5"/>
  <c r="O17" i="5"/>
  <c r="O16" i="5"/>
  <c r="O14" i="5"/>
  <c r="G40" i="5"/>
  <c r="G39" i="5"/>
  <c r="F38" i="5"/>
  <c r="G38" i="5" s="1"/>
  <c r="F37" i="5"/>
  <c r="M30" i="5"/>
  <c r="M29" i="5"/>
  <c r="M28" i="5"/>
  <c r="M26" i="5"/>
  <c r="M18" i="5"/>
  <c r="M17" i="5"/>
  <c r="M16" i="5"/>
  <c r="M14" i="5"/>
  <c r="M39" i="5" s="1"/>
  <c r="F9" i="5"/>
  <c r="G9" i="5" s="1"/>
  <c r="I8" i="5"/>
  <c r="W28" i="6" l="1"/>
  <c r="Y39" i="5"/>
  <c r="T28" i="5"/>
  <c r="W39" i="5"/>
  <c r="R18" i="4"/>
  <c r="R17" i="4"/>
  <c r="R16" i="4"/>
  <c r="R14" i="4"/>
  <c r="Q39" i="4"/>
  <c r="Q29" i="4"/>
  <c r="Q26" i="4"/>
  <c r="Q18" i="4"/>
  <c r="Q17" i="4"/>
  <c r="Q16" i="4"/>
  <c r="Q14" i="4"/>
  <c r="N39" i="4"/>
  <c r="M30" i="4"/>
  <c r="M29" i="4"/>
  <c r="M28" i="4"/>
  <c r="M26" i="4"/>
  <c r="M18" i="4"/>
  <c r="M17" i="4"/>
  <c r="M16" i="4"/>
  <c r="W39" i="6" l="1"/>
  <c r="Y26" i="6"/>
  <c r="O39" i="4"/>
  <c r="G40" i="4"/>
  <c r="N43" i="4"/>
  <c r="G39" i="4"/>
  <c r="F38" i="4"/>
  <c r="G38" i="4" s="1"/>
  <c r="F37" i="4"/>
  <c r="M14" i="4"/>
  <c r="M39" i="4" s="1"/>
  <c r="F9" i="4"/>
  <c r="G9" i="4" s="1"/>
  <c r="I8" i="4"/>
  <c r="Z26" i="6" l="1"/>
  <c r="Z27" i="6" s="1"/>
  <c r="Y39" i="6"/>
  <c r="O43" i="4"/>
</calcChain>
</file>

<file path=xl/comments1.xml><?xml version="1.0" encoding="utf-8"?>
<comments xmlns="http://schemas.openxmlformats.org/spreadsheetml/2006/main">
  <authors>
    <author>Chow Pak Shin</author>
  </authors>
  <commentList>
    <comment ref="F37" authorId="0" shapeId="0">
      <text>
        <r>
          <rPr>
            <b/>
            <sz val="9"/>
            <color indexed="81"/>
            <rFont val="Tahoma"/>
            <family val="2"/>
          </rPr>
          <t>Chow Pak Shin:</t>
        </r>
        <r>
          <rPr>
            <sz val="9"/>
            <color indexed="81"/>
            <rFont val="Tahoma"/>
            <family val="2"/>
          </rPr>
          <t xml:space="preserve">
R36: 3'' x 11Ft = RM7.30/no
chow allow 5% wastage</t>
        </r>
      </text>
    </comment>
  </commentList>
</comments>
</file>

<file path=xl/comments2.xml><?xml version="1.0" encoding="utf-8"?>
<comments xmlns="http://schemas.openxmlformats.org/spreadsheetml/2006/main">
  <authors>
    <author>Chow Pak Shin</author>
  </authors>
  <commentList>
    <comment ref="F37" authorId="0" shapeId="0">
      <text>
        <r>
          <rPr>
            <b/>
            <sz val="9"/>
            <color indexed="81"/>
            <rFont val="Tahoma"/>
            <family val="2"/>
          </rPr>
          <t>Chow Pak Shin:</t>
        </r>
        <r>
          <rPr>
            <sz val="9"/>
            <color indexed="81"/>
            <rFont val="Tahoma"/>
            <family val="2"/>
          </rPr>
          <t xml:space="preserve">
R36: 3'' x 11Ft = RM7.30/no
chow allow 5% wastage</t>
        </r>
      </text>
    </comment>
  </commentList>
</comments>
</file>

<file path=xl/comments3.xml><?xml version="1.0" encoding="utf-8"?>
<comments xmlns="http://schemas.openxmlformats.org/spreadsheetml/2006/main">
  <authors>
    <author>Chow Pak Shin</author>
  </authors>
  <commentList>
    <comment ref="F37" authorId="0" shapeId="0">
      <text>
        <r>
          <rPr>
            <b/>
            <sz val="9"/>
            <color indexed="81"/>
            <rFont val="Tahoma"/>
            <family val="2"/>
          </rPr>
          <t>Chow Pak Shin:</t>
        </r>
        <r>
          <rPr>
            <sz val="9"/>
            <color indexed="81"/>
            <rFont val="Tahoma"/>
            <family val="2"/>
          </rPr>
          <t xml:space="preserve">
R36: 3'' x 11Ft = RM7.30/no
chow allow 5% wastage</t>
        </r>
      </text>
    </comment>
  </commentList>
</comments>
</file>

<file path=xl/sharedStrings.xml><?xml version="1.0" encoding="utf-8"?>
<sst xmlns="http://schemas.openxmlformats.org/spreadsheetml/2006/main" count="390" uniqueCount="57">
  <si>
    <t>Unit</t>
  </si>
  <si>
    <t>Item</t>
  </si>
  <si>
    <t>Description</t>
  </si>
  <si>
    <t>Total Qty</t>
  </si>
  <si>
    <t>Amount</t>
  </si>
  <si>
    <t>Project              :</t>
  </si>
  <si>
    <t>Subcontractor :</t>
  </si>
  <si>
    <t>SubContract    :</t>
  </si>
  <si>
    <t>Qty</t>
  </si>
  <si>
    <t>AA Budget</t>
  </si>
  <si>
    <t>Contract</t>
  </si>
  <si>
    <t>Workdone</t>
  </si>
  <si>
    <t>Labour cost</t>
  </si>
  <si>
    <t>Rate</t>
  </si>
  <si>
    <t>Subcon</t>
  </si>
  <si>
    <t>AA</t>
  </si>
  <si>
    <t>DRAINAGE WORKS (All provisional)</t>
  </si>
  <si>
    <r>
      <rPr>
        <b/>
        <u/>
        <sz val="15"/>
        <color rgb="FFFF0000"/>
        <rFont val="Arial Narrow"/>
        <family val="2"/>
      </rPr>
      <t>230mm</t>
    </r>
    <r>
      <rPr>
        <b/>
        <u/>
        <sz val="13"/>
        <color rgb="FFFF0000"/>
        <rFont val="Arial Narrow"/>
        <family val="2"/>
      </rPr>
      <t xml:space="preserve"> </t>
    </r>
    <r>
      <rPr>
        <u/>
        <sz val="13"/>
        <rFont val="Arial Narrow"/>
        <family val="2"/>
      </rPr>
      <t>Cast in-Situ RC drain</t>
    </r>
  </si>
  <si>
    <t>Exceeding 0.6m b.n.e 0.9m deep</t>
  </si>
  <si>
    <t>m</t>
  </si>
  <si>
    <t>Rate Only</t>
  </si>
  <si>
    <t>Exceeding 0.9m b.n.e 1.2m deep</t>
  </si>
  <si>
    <t>no</t>
  </si>
  <si>
    <t>Exceeding 1.2m b.n.e 1.5m deep</t>
  </si>
  <si>
    <t>Labour to drive in 75mm (average) diameter bakau pile</t>
  </si>
  <si>
    <t>RATE ONLY</t>
  </si>
  <si>
    <t>Total Amount (RM)</t>
  </si>
  <si>
    <t>Less R.S</t>
  </si>
  <si>
    <t>Less Prev.Pay</t>
  </si>
  <si>
    <t>Less DN</t>
  </si>
  <si>
    <t>Total</t>
  </si>
  <si>
    <t>R12A-134,Bukit Raja</t>
  </si>
  <si>
    <t>Ky Arotek</t>
  </si>
  <si>
    <t>Scaffolding Installer</t>
  </si>
  <si>
    <t>Main Frame</t>
  </si>
  <si>
    <t>Wall Tie</t>
  </si>
  <si>
    <t>GI Pipe</t>
  </si>
  <si>
    <t>Steel Cat Walk Platform</t>
  </si>
  <si>
    <t>Cat Walk Ladder</t>
  </si>
  <si>
    <t>Safety Netting</t>
  </si>
  <si>
    <t>Steel Bracket Catch Platform/Cantilever Platform Bracket</t>
  </si>
  <si>
    <t>Catch Net</t>
  </si>
  <si>
    <t>Wire Rope</t>
  </si>
  <si>
    <t>Supply Skilled labour for maintenance and rectification work of scaffolding</t>
  </si>
  <si>
    <t>No</t>
  </si>
  <si>
    <t>m2</t>
  </si>
  <si>
    <t>nos</t>
  </si>
  <si>
    <t>day</t>
  </si>
  <si>
    <t>Installation</t>
  </si>
  <si>
    <t>Dismantle</t>
  </si>
  <si>
    <t>Subcon Rate</t>
  </si>
  <si>
    <t xml:space="preserve">Previous </t>
  </si>
  <si>
    <t>Current</t>
  </si>
  <si>
    <t>main</t>
  </si>
  <si>
    <t>gi</t>
  </si>
  <si>
    <t>platform</t>
  </si>
  <si>
    <t>Erect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</si>
</sst>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[$RM-4409]#,##0.00"/>
    <numFmt numFmtId="166" formatCode="_(* #,##0.00_);_(* \(#,##0.00\);_(* &quot;&quot;??_);_(@_)"/>
    <numFmt numFmtId="167" formatCode="_(* #,##0_);_(* \(#,##0\);_(* &quot;-&quot;??_);_(@_)"/>
    <numFmt numFmtId="168" formatCode="_(* #,##0.00000_);_(* \(#,##0.00000\);_(* &quot;-&quot;??_);_(@_)"/>
    <numFmt numFmtId="169" formatCode="_(* #,##0.0000000_);_(* \(#,##0.00000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b/>
      <i/>
      <sz val="12"/>
      <color rgb="FFFF0000"/>
      <name val="Times New Roman"/>
      <family val="1"/>
    </font>
    <font>
      <b/>
      <i/>
      <sz val="12"/>
      <color indexed="12"/>
      <name val="Times New Roman"/>
      <family val="1"/>
    </font>
    <font>
      <b/>
      <i/>
      <sz val="10"/>
      <color rgb="FFFF000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2"/>
      <color theme="8" tint="-0.249977111117893"/>
      <name val="Times New Roman"/>
      <family val="1"/>
    </font>
    <font>
      <b/>
      <u/>
      <sz val="14"/>
      <color rgb="FF0070C0"/>
      <name val="Times New Roman"/>
      <family val="1"/>
    </font>
    <font>
      <sz val="12"/>
      <color theme="8" tint="-0.249977111117893"/>
      <name val="Times New Roman"/>
      <family val="1"/>
    </font>
    <font>
      <b/>
      <i/>
      <sz val="12"/>
      <color theme="5" tint="-0.499984740745262"/>
      <name val="Times New Roman"/>
      <family val="1"/>
    </font>
    <font>
      <u/>
      <sz val="13"/>
      <name val="Arial Narrow"/>
      <family val="2"/>
    </font>
    <font>
      <b/>
      <u/>
      <sz val="15"/>
      <color rgb="FFFF0000"/>
      <name val="Arial Narrow"/>
      <family val="2"/>
    </font>
    <font>
      <b/>
      <u/>
      <sz val="13"/>
      <color rgb="FFFF0000"/>
      <name val="Arial Narrow"/>
      <family val="2"/>
    </font>
    <font>
      <sz val="13"/>
      <name val="Arial Narrow"/>
      <family val="2"/>
    </font>
    <font>
      <b/>
      <i/>
      <sz val="12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13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0">
    <xf numFmtId="0" fontId="0" fillId="0" borderId="0" xfId="0"/>
    <xf numFmtId="0" fontId="3" fillId="0" borderId="0" xfId="2" applyFont="1" applyBorder="1" applyAlignment="1">
      <alignment vertical="top" wrapText="1"/>
    </xf>
    <xf numFmtId="0" fontId="3" fillId="0" borderId="0" xfId="2" applyNumberFormat="1" applyFont="1" applyFill="1" applyAlignment="1">
      <alignment vertical="top" wrapText="1"/>
    </xf>
    <xf numFmtId="37" fontId="4" fillId="0" borderId="0" xfId="3" applyNumberFormat="1" applyFont="1" applyAlignment="1">
      <alignment horizontal="center" vertical="top" wrapText="1"/>
    </xf>
    <xf numFmtId="0" fontId="4" fillId="0" borderId="0" xfId="2" applyNumberFormat="1" applyFont="1" applyFill="1" applyBorder="1" applyAlignment="1">
      <alignment horizontal="center" vertical="top" wrapText="1"/>
    </xf>
    <xf numFmtId="0" fontId="4" fillId="0" borderId="0" xfId="2" applyFont="1" applyBorder="1" applyAlignment="1">
      <alignment horizontal="center" vertical="top" wrapText="1"/>
    </xf>
    <xf numFmtId="166" fontId="4" fillId="0" borderId="0" xfId="2" applyNumberFormat="1" applyFont="1" applyBorder="1" applyAlignment="1">
      <alignment horizontal="center" vertical="top" wrapText="1"/>
    </xf>
    <xf numFmtId="0" fontId="5" fillId="0" borderId="0" xfId="2" applyFont="1" applyProtection="1"/>
    <xf numFmtId="0" fontId="5" fillId="0" borderId="0" xfId="2" applyFont="1" applyBorder="1" applyAlignment="1" applyProtection="1">
      <alignment horizontal="left"/>
    </xf>
    <xf numFmtId="0" fontId="4" fillId="0" borderId="0" xfId="2" applyFont="1" applyAlignment="1">
      <alignment vertical="top" wrapText="1"/>
    </xf>
    <xf numFmtId="0" fontId="5" fillId="0" borderId="0" xfId="2" applyFont="1" applyAlignment="1" applyProtection="1">
      <alignment horizontal="left"/>
    </xf>
    <xf numFmtId="0" fontId="3" fillId="0" borderId="0" xfId="2" applyFont="1" applyBorder="1" applyAlignment="1">
      <alignment horizontal="left" vertical="top" wrapText="1"/>
    </xf>
    <xf numFmtId="0" fontId="6" fillId="0" borderId="0" xfId="2" applyFont="1" applyAlignment="1">
      <alignment horizontal="left" vertical="top"/>
    </xf>
    <xf numFmtId="0" fontId="6" fillId="0" borderId="0" xfId="2" applyFont="1" applyAlignment="1">
      <alignment vertical="top" wrapText="1"/>
    </xf>
    <xf numFmtId="0" fontId="7" fillId="0" borderId="0" xfId="2" applyNumberFormat="1" applyFont="1" applyFill="1" applyAlignment="1">
      <alignment horizontal="center" vertical="top" wrapText="1"/>
    </xf>
    <xf numFmtId="9" fontId="8" fillId="0" borderId="1" xfId="2" applyNumberFormat="1" applyFont="1" applyFill="1" applyBorder="1" applyAlignment="1">
      <alignment vertical="top" wrapText="1"/>
    </xf>
    <xf numFmtId="166" fontId="10" fillId="0" borderId="7" xfId="2" applyNumberFormat="1" applyFont="1" applyBorder="1" applyAlignment="1">
      <alignment horizontal="center" vertical="center" wrapText="1"/>
    </xf>
    <xf numFmtId="0" fontId="10" fillId="0" borderId="3" xfId="2" applyFont="1" applyFill="1" applyBorder="1" applyAlignment="1">
      <alignment horizontal="center" vertical="center" wrapText="1"/>
    </xf>
    <xf numFmtId="166" fontId="10" fillId="0" borderId="8" xfId="2" applyNumberFormat="1" applyFont="1" applyBorder="1" applyAlignment="1">
      <alignment horizontal="center" vertical="center" wrapText="1"/>
    </xf>
    <xf numFmtId="0" fontId="10" fillId="0" borderId="5" xfId="2" applyFont="1" applyFill="1" applyBorder="1" applyAlignment="1">
      <alignment horizontal="center" vertical="center" wrapText="1"/>
    </xf>
    <xf numFmtId="166" fontId="10" fillId="0" borderId="5" xfId="2" applyNumberFormat="1" applyFont="1" applyBorder="1" applyAlignment="1">
      <alignment horizontal="center" vertical="center" wrapText="1"/>
    </xf>
    <xf numFmtId="0" fontId="10" fillId="0" borderId="0" xfId="2" applyFont="1" applyAlignment="1">
      <alignment horizontal="center" vertical="top" wrapText="1"/>
    </xf>
    <xf numFmtId="0" fontId="10" fillId="0" borderId="5" xfId="2" applyFont="1" applyBorder="1" applyAlignment="1">
      <alignment horizontal="center" vertical="top" wrapText="1"/>
    </xf>
    <xf numFmtId="37" fontId="10" fillId="0" borderId="5" xfId="3" applyNumberFormat="1" applyFont="1" applyBorder="1" applyAlignment="1">
      <alignment horizontal="center" vertical="top" wrapText="1"/>
    </xf>
    <xf numFmtId="1" fontId="10" fillId="0" borderId="6" xfId="2" applyNumberFormat="1" applyFont="1" applyBorder="1" applyAlignment="1">
      <alignment horizontal="center" vertical="top" wrapText="1"/>
    </xf>
    <xf numFmtId="1" fontId="11" fillId="0" borderId="6" xfId="2" applyNumberFormat="1" applyFont="1" applyBorder="1" applyAlignment="1">
      <alignment horizontal="center" vertical="top" wrapText="1"/>
    </xf>
    <xf numFmtId="166" fontId="10" fillId="0" borderId="7" xfId="2" applyNumberFormat="1" applyFont="1" applyBorder="1" applyAlignment="1">
      <alignment horizontal="center" vertical="top" wrapText="1"/>
    </xf>
    <xf numFmtId="0" fontId="10" fillId="0" borderId="3" xfId="2" applyFont="1" applyFill="1" applyBorder="1" applyAlignment="1">
      <alignment horizontal="center" vertical="top" wrapText="1"/>
    </xf>
    <xf numFmtId="166" fontId="10" fillId="0" borderId="8" xfId="2" applyNumberFormat="1" applyFont="1" applyBorder="1" applyAlignment="1">
      <alignment horizontal="center" vertical="top" wrapText="1"/>
    </xf>
    <xf numFmtId="0" fontId="10" fillId="0" borderId="2" xfId="2" applyFont="1" applyBorder="1" applyAlignment="1">
      <alignment horizontal="center" vertical="top" wrapText="1"/>
    </xf>
    <xf numFmtId="0" fontId="4" fillId="2" borderId="5" xfId="2" applyFont="1" applyFill="1" applyBorder="1" applyAlignment="1">
      <alignment horizontal="center" vertical="top" wrapText="1"/>
    </xf>
    <xf numFmtId="0" fontId="12" fillId="2" borderId="5" xfId="2" applyFont="1" applyFill="1" applyBorder="1" applyAlignment="1">
      <alignment horizontal="left" vertical="top"/>
    </xf>
    <xf numFmtId="37" fontId="10" fillId="2" borderId="5" xfId="3" applyNumberFormat="1" applyFont="1" applyFill="1" applyBorder="1" applyAlignment="1">
      <alignment horizontal="center" vertical="top" wrapText="1"/>
    </xf>
    <xf numFmtId="167" fontId="4" fillId="2" borderId="5" xfId="4" applyNumberFormat="1" applyFont="1" applyFill="1" applyBorder="1" applyAlignment="1">
      <alignment horizontal="center" vertical="top" wrapText="1"/>
    </xf>
    <xf numFmtId="167" fontId="13" fillId="2" borderId="5" xfId="4" applyNumberFormat="1" applyFont="1" applyFill="1" applyBorder="1" applyAlignment="1">
      <alignment horizontal="center" vertical="top" wrapText="1"/>
    </xf>
    <xf numFmtId="165" fontId="10" fillId="2" borderId="5" xfId="4" applyNumberFormat="1" applyFont="1" applyFill="1" applyBorder="1" applyAlignment="1">
      <alignment vertical="top" wrapText="1"/>
    </xf>
    <xf numFmtId="165" fontId="10" fillId="2" borderId="7" xfId="4" applyNumberFormat="1" applyFont="1" applyFill="1" applyBorder="1" applyAlignment="1">
      <alignment vertical="top" wrapText="1"/>
    </xf>
    <xf numFmtId="165" fontId="14" fillId="2" borderId="3" xfId="4" applyNumberFormat="1" applyFont="1" applyFill="1" applyBorder="1" applyAlignment="1">
      <alignment vertical="top" wrapText="1"/>
    </xf>
    <xf numFmtId="165" fontId="14" fillId="2" borderId="8" xfId="4" applyNumberFormat="1" applyFont="1" applyFill="1" applyBorder="1" applyAlignment="1">
      <alignment vertical="top" wrapText="1"/>
    </xf>
    <xf numFmtId="165" fontId="14" fillId="2" borderId="5" xfId="4" applyNumberFormat="1" applyFont="1" applyFill="1" applyBorder="1" applyAlignment="1">
      <alignment vertical="top" wrapText="1"/>
    </xf>
    <xf numFmtId="0" fontId="10" fillId="2" borderId="0" xfId="2" applyFont="1" applyFill="1" applyAlignment="1">
      <alignment horizontal="center" vertical="top" wrapText="1"/>
    </xf>
    <xf numFmtId="0" fontId="4" fillId="0" borderId="9" xfId="2" applyFont="1" applyBorder="1" applyAlignment="1">
      <alignment horizontal="center" vertical="top" wrapText="1"/>
    </xf>
    <xf numFmtId="0" fontId="4" fillId="0" borderId="9" xfId="2" applyFont="1" applyBorder="1" applyAlignment="1">
      <alignment horizontal="left" vertical="top" wrapText="1"/>
    </xf>
    <xf numFmtId="37" fontId="4" fillId="0" borderId="9" xfId="3" applyNumberFormat="1" applyFont="1" applyBorder="1" applyAlignment="1">
      <alignment horizontal="center" vertical="top" wrapText="1"/>
    </xf>
    <xf numFmtId="167" fontId="4" fillId="0" borderId="9" xfId="4" applyNumberFormat="1" applyFont="1" applyFill="1" applyBorder="1" applyAlignment="1">
      <alignment horizontal="center" vertical="top" wrapText="1"/>
    </xf>
    <xf numFmtId="167" fontId="13" fillId="0" borderId="9" xfId="4" applyNumberFormat="1" applyFont="1" applyFill="1" applyBorder="1" applyAlignment="1">
      <alignment horizontal="center" vertical="top" wrapText="1"/>
    </xf>
    <xf numFmtId="165" fontId="4" fillId="0" borderId="9" xfId="4" applyNumberFormat="1" applyFont="1" applyFill="1" applyBorder="1" applyAlignment="1">
      <alignment vertical="top" wrapText="1"/>
    </xf>
    <xf numFmtId="165" fontId="4" fillId="0" borderId="10" xfId="4" applyNumberFormat="1" applyFont="1" applyBorder="1" applyAlignment="1">
      <alignment vertical="top" wrapText="1"/>
    </xf>
    <xf numFmtId="165" fontId="4" fillId="0" borderId="0" xfId="4" applyNumberFormat="1" applyFont="1" applyFill="1" applyBorder="1" applyAlignment="1">
      <alignment vertical="top" wrapText="1"/>
    </xf>
    <xf numFmtId="165" fontId="4" fillId="0" borderId="11" xfId="4" applyNumberFormat="1" applyFont="1" applyBorder="1" applyAlignment="1">
      <alignment vertical="top" wrapText="1"/>
    </xf>
    <xf numFmtId="0" fontId="10" fillId="0" borderId="9" xfId="2" applyFont="1" applyBorder="1" applyAlignment="1">
      <alignment horizontal="center" vertical="top" wrapText="1"/>
    </xf>
    <xf numFmtId="0" fontId="15" fillId="0" borderId="0" xfId="2" applyNumberFormat="1" applyFont="1" applyBorder="1" applyAlignment="1">
      <alignment horizontal="left" vertical="center"/>
    </xf>
    <xf numFmtId="37" fontId="4" fillId="0" borderId="9" xfId="3" applyNumberFormat="1" applyFont="1" applyBorder="1" applyAlignment="1">
      <alignment horizontal="center" vertical="center" wrapText="1"/>
    </xf>
    <xf numFmtId="164" fontId="13" fillId="0" borderId="9" xfId="4" applyNumberFormat="1" applyFont="1" applyFill="1" applyBorder="1" applyAlignment="1">
      <alignment horizontal="center" vertical="center" wrapText="1"/>
    </xf>
    <xf numFmtId="165" fontId="4" fillId="0" borderId="9" xfId="4" applyNumberFormat="1" applyFont="1" applyFill="1" applyBorder="1" applyAlignment="1">
      <alignment horizontal="center" vertical="center" wrapText="1"/>
    </xf>
    <xf numFmtId="165" fontId="4" fillId="0" borderId="10" xfId="4" applyNumberFormat="1" applyFont="1" applyBorder="1" applyAlignment="1">
      <alignment horizontal="center" vertical="center" wrapText="1"/>
    </xf>
    <xf numFmtId="165" fontId="4" fillId="0" borderId="9" xfId="4" applyNumberFormat="1" applyFont="1" applyBorder="1" applyAlignment="1">
      <alignment horizontal="center" vertical="center" wrapText="1"/>
    </xf>
    <xf numFmtId="0" fontId="18" fillId="0" borderId="0" xfId="2" applyNumberFormat="1" applyFont="1" applyBorder="1" applyAlignment="1">
      <alignment horizontal="left" vertical="center"/>
    </xf>
    <xf numFmtId="43" fontId="4" fillId="0" borderId="9" xfId="4" applyFont="1" applyBorder="1" applyAlignment="1">
      <alignment horizontal="center" vertical="center" wrapText="1"/>
    </xf>
    <xf numFmtId="165" fontId="10" fillId="0" borderId="0" xfId="2" applyNumberFormat="1" applyFont="1" applyAlignment="1">
      <alignment horizontal="center" vertical="top" wrapText="1"/>
    </xf>
    <xf numFmtId="0" fontId="18" fillId="0" borderId="0" xfId="2" quotePrefix="1" applyNumberFormat="1" applyFont="1" applyBorder="1" applyAlignment="1">
      <alignment horizontal="left" vertical="center"/>
    </xf>
    <xf numFmtId="167" fontId="4" fillId="0" borderId="12" xfId="4" applyNumberFormat="1" applyFont="1" applyFill="1" applyBorder="1" applyAlignment="1">
      <alignment horizontal="center" vertical="center" wrapText="1"/>
    </xf>
    <xf numFmtId="167" fontId="13" fillId="0" borderId="12" xfId="4" applyNumberFormat="1" applyFont="1" applyFill="1" applyBorder="1" applyAlignment="1">
      <alignment horizontal="center" vertical="center" wrapText="1"/>
    </xf>
    <xf numFmtId="165" fontId="4" fillId="0" borderId="0" xfId="4" applyNumberFormat="1" applyFont="1" applyFill="1" applyBorder="1" applyAlignment="1">
      <alignment horizontal="center" vertical="top" wrapText="1"/>
    </xf>
    <xf numFmtId="165" fontId="4" fillId="0" borderId="11" xfId="4" applyNumberFormat="1" applyFont="1" applyBorder="1" applyAlignment="1">
      <alignment horizontal="center" vertical="top" wrapText="1"/>
    </xf>
    <xf numFmtId="165" fontId="4" fillId="3" borderId="9" xfId="4" applyNumberFormat="1" applyFont="1" applyFill="1" applyBorder="1" applyAlignment="1">
      <alignment horizontal="center" vertical="center" wrapText="1"/>
    </xf>
    <xf numFmtId="0" fontId="4" fillId="0" borderId="0" xfId="2" applyFont="1" applyAlignment="1">
      <alignment horizontal="center" vertical="top" wrapText="1"/>
    </xf>
    <xf numFmtId="43" fontId="4" fillId="0" borderId="0" xfId="4" applyFont="1" applyFill="1" applyAlignment="1">
      <alignment horizontal="center" vertical="center" wrapText="1"/>
    </xf>
    <xf numFmtId="0" fontId="4" fillId="0" borderId="0" xfId="2" applyFont="1" applyFill="1" applyAlignment="1">
      <alignment horizontal="center" vertical="top" wrapText="1"/>
    </xf>
    <xf numFmtId="43" fontId="4" fillId="0" borderId="0" xfId="4" applyFont="1" applyAlignment="1">
      <alignment horizontal="center" vertical="top" wrapText="1"/>
    </xf>
    <xf numFmtId="165" fontId="4" fillId="0" borderId="11" xfId="4" applyNumberFormat="1" applyFont="1" applyBorder="1" applyAlignment="1">
      <alignment horizontal="center" vertical="center" wrapText="1"/>
    </xf>
    <xf numFmtId="167" fontId="4" fillId="0" borderId="12" xfId="4" applyNumberFormat="1" applyFont="1" applyFill="1" applyBorder="1" applyAlignment="1">
      <alignment horizontal="center" vertical="top" wrapText="1"/>
    </xf>
    <xf numFmtId="167" fontId="13" fillId="0" borderId="12" xfId="4" applyNumberFormat="1" applyFont="1" applyFill="1" applyBorder="1" applyAlignment="1">
      <alignment horizontal="center" vertical="top" wrapText="1"/>
    </xf>
    <xf numFmtId="0" fontId="4" fillId="4" borderId="13" xfId="2" applyFont="1" applyFill="1" applyBorder="1" applyAlignment="1">
      <alignment vertical="top" wrapText="1"/>
    </xf>
    <xf numFmtId="0" fontId="19" fillId="4" borderId="14" xfId="2" applyFont="1" applyFill="1" applyBorder="1" applyAlignment="1">
      <alignment horizontal="right" vertical="top" wrapText="1"/>
    </xf>
    <xf numFmtId="0" fontId="10" fillId="4" borderId="14" xfId="2" applyFont="1" applyFill="1" applyBorder="1" applyAlignment="1">
      <alignment vertical="top" wrapText="1"/>
    </xf>
    <xf numFmtId="165" fontId="10" fillId="4" borderId="14" xfId="2" applyNumberFormat="1" applyFont="1" applyFill="1" applyBorder="1" applyAlignment="1">
      <alignment vertical="top" wrapText="1"/>
    </xf>
    <xf numFmtId="165" fontId="10" fillId="4" borderId="15" xfId="4" applyNumberFormat="1" applyFont="1" applyFill="1" applyBorder="1" applyAlignment="1">
      <alignment vertical="top" wrapText="1"/>
    </xf>
    <xf numFmtId="165" fontId="10" fillId="4" borderId="14" xfId="4" applyNumberFormat="1" applyFont="1" applyFill="1" applyBorder="1" applyAlignment="1">
      <alignment vertical="top" wrapText="1"/>
    </xf>
    <xf numFmtId="165" fontId="10" fillId="0" borderId="0" xfId="4" applyNumberFormat="1" applyFont="1" applyFill="1" applyBorder="1" applyAlignment="1">
      <alignment vertical="top" wrapText="1"/>
    </xf>
    <xf numFmtId="0" fontId="4" fillId="0" borderId="0" xfId="2" applyFont="1" applyFill="1" applyAlignment="1">
      <alignment vertical="top" wrapText="1"/>
    </xf>
    <xf numFmtId="0" fontId="4" fillId="0" borderId="0" xfId="4" applyNumberFormat="1" applyFont="1" applyFill="1" applyBorder="1" applyAlignment="1">
      <alignment vertical="top" wrapText="1"/>
    </xf>
    <xf numFmtId="43" fontId="4" fillId="0" borderId="0" xfId="4" applyFont="1" applyFill="1" applyBorder="1" applyAlignment="1">
      <alignment vertical="top" wrapText="1"/>
    </xf>
    <xf numFmtId="0" fontId="4" fillId="0" borderId="0" xfId="2" applyFont="1" applyFill="1" applyBorder="1" applyAlignment="1">
      <alignment horizontal="center" vertical="top" wrapText="1"/>
    </xf>
    <xf numFmtId="43" fontId="4" fillId="0" borderId="0" xfId="2" applyNumberFormat="1" applyFont="1" applyFill="1" applyBorder="1" applyAlignment="1">
      <alignment horizontal="center" vertical="top" wrapText="1"/>
    </xf>
    <xf numFmtId="166" fontId="4" fillId="0" borderId="0" xfId="2" applyNumberFormat="1" applyFont="1" applyFill="1" applyBorder="1" applyAlignment="1">
      <alignment horizontal="center" vertical="top" wrapText="1"/>
    </xf>
    <xf numFmtId="166" fontId="4" fillId="0" borderId="0" xfId="2" applyNumberFormat="1" applyFont="1" applyFill="1" applyBorder="1" applyAlignment="1">
      <alignment horizontal="right" vertical="top" wrapText="1"/>
    </xf>
    <xf numFmtId="43" fontId="4" fillId="0" borderId="0" xfId="4" applyFont="1" applyFill="1" applyAlignment="1">
      <alignment vertical="top" wrapText="1"/>
    </xf>
    <xf numFmtId="166" fontId="4" fillId="0" borderId="0" xfId="2" applyNumberFormat="1" applyFont="1" applyAlignment="1">
      <alignment vertical="top" wrapText="1"/>
    </xf>
    <xf numFmtId="166" fontId="4" fillId="0" borderId="0" xfId="2" applyNumberFormat="1" applyFont="1" applyAlignment="1">
      <alignment horizontal="right" vertical="top" wrapText="1"/>
    </xf>
    <xf numFmtId="43" fontId="4" fillId="0" borderId="0" xfId="4" applyFont="1" applyAlignment="1">
      <alignment vertical="top" wrapText="1"/>
    </xf>
    <xf numFmtId="166" fontId="10" fillId="0" borderId="16" xfId="2" applyNumberFormat="1" applyFont="1" applyBorder="1" applyAlignment="1">
      <alignment horizontal="right" vertical="top" wrapText="1"/>
    </xf>
    <xf numFmtId="165" fontId="10" fillId="0" borderId="16" xfId="4" applyNumberFormat="1" applyFont="1" applyBorder="1" applyAlignment="1">
      <alignment vertical="top" wrapText="1"/>
    </xf>
    <xf numFmtId="0" fontId="4" fillId="0" borderId="0" xfId="2" applyFont="1" applyFill="1" applyBorder="1" applyAlignment="1">
      <alignment vertical="top" wrapText="1"/>
    </xf>
    <xf numFmtId="43" fontId="4" fillId="0" borderId="0" xfId="4" applyFont="1" applyAlignment="1">
      <alignment horizontal="center" vertical="center" wrapText="1"/>
    </xf>
    <xf numFmtId="43" fontId="4" fillId="0" borderId="0" xfId="2" applyNumberFormat="1" applyFont="1" applyAlignment="1">
      <alignment vertical="top" wrapText="1"/>
    </xf>
    <xf numFmtId="0" fontId="18" fillId="0" borderId="0" xfId="2" quotePrefix="1" applyNumberFormat="1" applyFont="1" applyBorder="1" applyAlignment="1">
      <alignment horizontal="left" vertical="center" wrapText="1"/>
    </xf>
    <xf numFmtId="0" fontId="10" fillId="0" borderId="5" xfId="2" applyFont="1" applyBorder="1" applyAlignment="1">
      <alignment horizontal="center" vertical="center" wrapText="1"/>
    </xf>
    <xf numFmtId="0" fontId="10" fillId="0" borderId="5" xfId="2" applyFont="1" applyBorder="1" applyAlignment="1">
      <alignment horizontal="center" vertical="center" wrapText="1"/>
    </xf>
    <xf numFmtId="0" fontId="22" fillId="0" borderId="0" xfId="2" applyNumberFormat="1" applyFont="1" applyBorder="1" applyAlignment="1">
      <alignment horizontal="left" vertical="center"/>
    </xf>
    <xf numFmtId="165" fontId="4" fillId="0" borderId="0" xfId="2" applyNumberFormat="1" applyFont="1" applyAlignment="1">
      <alignment horizontal="center" vertical="top" wrapText="1"/>
    </xf>
    <xf numFmtId="43" fontId="4" fillId="0" borderId="9" xfId="5" applyFont="1" applyBorder="1" applyAlignment="1">
      <alignment horizontal="center" vertical="center" wrapText="1"/>
    </xf>
    <xf numFmtId="43" fontId="10" fillId="0" borderId="9" xfId="5" applyFont="1" applyBorder="1" applyAlignment="1">
      <alignment horizontal="center" vertical="top" wrapText="1"/>
    </xf>
    <xf numFmtId="43" fontId="4" fillId="0" borderId="9" xfId="5" applyFont="1" applyBorder="1" applyAlignment="1">
      <alignment horizontal="center" vertical="top" wrapText="1"/>
    </xf>
    <xf numFmtId="165" fontId="4" fillId="3" borderId="0" xfId="2" applyNumberFormat="1" applyFont="1" applyFill="1" applyAlignment="1">
      <alignment horizontal="center" vertical="top" wrapText="1"/>
    </xf>
    <xf numFmtId="165" fontId="4" fillId="0" borderId="0" xfId="2" applyNumberFormat="1" applyFont="1" applyAlignment="1">
      <alignment vertical="top" wrapText="1"/>
    </xf>
    <xf numFmtId="168" fontId="10" fillId="0" borderId="0" xfId="5" applyNumberFormat="1" applyFont="1" applyAlignment="1">
      <alignment horizontal="center" vertical="top" wrapText="1"/>
    </xf>
    <xf numFmtId="169" fontId="10" fillId="0" borderId="0" xfId="5" applyNumberFormat="1" applyFont="1" applyAlignment="1">
      <alignment horizontal="center" vertical="top" wrapText="1"/>
    </xf>
    <xf numFmtId="0" fontId="10" fillId="0" borderId="5" xfId="2" applyFont="1" applyBorder="1" applyAlignment="1">
      <alignment horizontal="center" vertical="center" wrapText="1"/>
    </xf>
    <xf numFmtId="169" fontId="4" fillId="0" borderId="0" xfId="5" applyNumberFormat="1" applyFont="1" applyAlignment="1">
      <alignment horizontal="center" vertical="top" wrapText="1"/>
    </xf>
    <xf numFmtId="168" fontId="4" fillId="0" borderId="0" xfId="5" applyNumberFormat="1" applyFont="1" applyAlignment="1">
      <alignment horizontal="center" vertical="top" wrapText="1"/>
    </xf>
    <xf numFmtId="0" fontId="10" fillId="0" borderId="5" xfId="2" applyFont="1" applyBorder="1" applyAlignment="1">
      <alignment vertical="center" wrapText="1"/>
    </xf>
    <xf numFmtId="0" fontId="10" fillId="0" borderId="5" xfId="2" applyFont="1" applyBorder="1" applyAlignment="1">
      <alignment horizontal="center" vertical="top" wrapText="1"/>
    </xf>
    <xf numFmtId="43" fontId="4" fillId="0" borderId="0" xfId="5" applyFont="1" applyAlignment="1">
      <alignment vertical="top" wrapText="1"/>
    </xf>
    <xf numFmtId="0" fontId="4" fillId="0" borderId="5" xfId="2" applyFont="1" applyBorder="1" applyAlignment="1">
      <alignment vertical="top" wrapText="1"/>
    </xf>
    <xf numFmtId="166" fontId="4" fillId="0" borderId="5" xfId="2" applyNumberFormat="1" applyFont="1" applyBorder="1" applyAlignment="1">
      <alignment vertical="top" wrapText="1"/>
    </xf>
    <xf numFmtId="43" fontId="4" fillId="0" borderId="5" xfId="5" applyFont="1" applyBorder="1" applyAlignment="1">
      <alignment vertical="top" wrapText="1"/>
    </xf>
    <xf numFmtId="43" fontId="10" fillId="0" borderId="5" xfId="5" applyFont="1" applyBorder="1" applyAlignment="1">
      <alignment vertical="top" wrapText="1"/>
    </xf>
    <xf numFmtId="167" fontId="4" fillId="0" borderId="5" xfId="5" applyNumberFormat="1" applyFont="1" applyBorder="1" applyAlignment="1">
      <alignment vertical="top" wrapText="1"/>
    </xf>
    <xf numFmtId="43" fontId="10" fillId="0" borderId="5" xfId="2" applyNumberFormat="1" applyFont="1" applyBorder="1" applyAlignment="1">
      <alignment vertical="top" wrapText="1"/>
    </xf>
    <xf numFmtId="165" fontId="4" fillId="0" borderId="0" xfId="2" applyNumberFormat="1" applyFont="1" applyFill="1" applyAlignment="1">
      <alignment horizontal="center" vertical="top" wrapText="1"/>
    </xf>
    <xf numFmtId="43" fontId="4" fillId="0" borderId="9" xfId="5" applyFont="1" applyFill="1" applyBorder="1" applyAlignment="1">
      <alignment horizontal="center" vertical="center" wrapText="1"/>
    </xf>
    <xf numFmtId="43" fontId="10" fillId="0" borderId="9" xfId="5" applyFont="1" applyFill="1" applyBorder="1" applyAlignment="1">
      <alignment horizontal="center" vertical="top" wrapText="1"/>
    </xf>
    <xf numFmtId="43" fontId="4" fillId="0" borderId="9" xfId="5" applyFont="1" applyFill="1" applyBorder="1" applyAlignment="1">
      <alignment horizontal="center" vertical="top" wrapText="1"/>
    </xf>
    <xf numFmtId="37" fontId="10" fillId="0" borderId="2" xfId="3" applyNumberFormat="1" applyFont="1" applyBorder="1" applyAlignment="1">
      <alignment horizontal="center" vertical="center" wrapText="1"/>
    </xf>
    <xf numFmtId="37" fontId="10" fillId="0" borderId="6" xfId="3" applyNumberFormat="1" applyFont="1" applyBorder="1" applyAlignment="1">
      <alignment horizontal="center" vertical="center" wrapText="1"/>
    </xf>
    <xf numFmtId="1" fontId="10" fillId="0" borderId="2" xfId="2" applyNumberFormat="1" applyFont="1" applyBorder="1" applyAlignment="1">
      <alignment horizontal="center" vertical="center" wrapText="1"/>
    </xf>
    <xf numFmtId="1" fontId="10" fillId="0" borderId="6" xfId="2" applyNumberFormat="1" applyFont="1" applyBorder="1" applyAlignment="1">
      <alignment horizontal="center" vertical="center" wrapText="1"/>
    </xf>
    <xf numFmtId="0" fontId="10" fillId="0" borderId="3" xfId="2" applyFont="1" applyBorder="1" applyAlignment="1">
      <alignment horizontal="center" vertical="center" wrapText="1"/>
    </xf>
    <xf numFmtId="0" fontId="10" fillId="0" borderId="5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top" wrapText="1"/>
    </xf>
    <xf numFmtId="0" fontId="4" fillId="0" borderId="1" xfId="2" applyFont="1" applyBorder="1" applyAlignment="1">
      <alignment horizontal="center" vertical="top" wrapText="1"/>
    </xf>
    <xf numFmtId="0" fontId="10" fillId="0" borderId="4" xfId="2" applyFont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0" fillId="0" borderId="6" xfId="2" applyFont="1" applyBorder="1" applyAlignment="1">
      <alignment horizontal="center" vertical="center" wrapText="1"/>
    </xf>
    <xf numFmtId="1" fontId="11" fillId="0" borderId="2" xfId="2" applyNumberFormat="1" applyFont="1" applyBorder="1" applyAlignment="1">
      <alignment horizontal="center" vertical="center" wrapText="1"/>
    </xf>
    <xf numFmtId="1" fontId="11" fillId="0" borderId="6" xfId="2" applyNumberFormat="1" applyFont="1" applyBorder="1" applyAlignment="1">
      <alignment horizontal="center" vertical="center" wrapText="1"/>
    </xf>
    <xf numFmtId="0" fontId="10" fillId="0" borderId="8" xfId="2" applyFont="1" applyBorder="1" applyAlignment="1">
      <alignment horizontal="center" vertical="center" wrapText="1"/>
    </xf>
    <xf numFmtId="0" fontId="10" fillId="0" borderId="17" xfId="2" applyFont="1" applyBorder="1" applyAlignment="1">
      <alignment horizontal="center" vertical="center" wrapText="1"/>
    </xf>
    <xf numFmtId="0" fontId="10" fillId="0" borderId="5" xfId="2" applyFont="1" applyBorder="1" applyAlignment="1">
      <alignment horizontal="center" vertical="top" wrapText="1"/>
    </xf>
  </cellXfs>
  <cellStyles count="6">
    <cellStyle name="Comma" xfId="5" builtinId="3"/>
    <cellStyle name="Comma 2" xfId="4"/>
    <cellStyle name="Currency 2" xfId="1"/>
    <cellStyle name="Currency 3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55"/>
  <sheetViews>
    <sheetView view="pageBreakPreview" topLeftCell="H8" zoomScale="85" zoomScaleNormal="70" zoomScaleSheetLayoutView="85" workbookViewId="0">
      <selection activeCell="O14" sqref="O14"/>
    </sheetView>
  </sheetViews>
  <sheetFormatPr defaultColWidth="9.140625" defaultRowHeight="15.75" x14ac:dyDescent="0.25"/>
  <cols>
    <col min="1" max="1" width="8.85546875" style="9" hidden="1" customWidth="1"/>
    <col min="2" max="2" width="57.85546875" style="9" hidden="1" customWidth="1"/>
    <col min="3" max="3" width="10.42578125" style="9" hidden="1" customWidth="1"/>
    <col min="4" max="5" width="8.7109375" style="9" hidden="1" customWidth="1"/>
    <col min="6" max="6" width="14.5703125" style="9" hidden="1" customWidth="1"/>
    <col min="7" max="7" width="15.85546875" style="88" hidden="1" customWidth="1"/>
    <col min="8" max="8" width="8.85546875" style="9" bestFit="1" customWidth="1"/>
    <col min="9" max="9" width="60.28515625" style="9" customWidth="1"/>
    <col min="10" max="10" width="8.140625" style="9" bestFit="1" customWidth="1"/>
    <col min="11" max="11" width="11.28515625" style="9" customWidth="1"/>
    <col min="12" max="12" width="13" style="9" customWidth="1"/>
    <col min="13" max="13" width="16.28515625" style="88" bestFit="1" customWidth="1"/>
    <col min="14" max="14" width="19.7109375" style="9" customWidth="1"/>
    <col min="15" max="15" width="18.42578125" style="9" customWidth="1"/>
    <col min="16" max="16" width="15" style="9" bestFit="1" customWidth="1"/>
    <col min="17" max="17" width="13.7109375" style="9" customWidth="1"/>
    <col min="18" max="18" width="17.7109375" style="9" customWidth="1"/>
    <col min="19" max="24" width="9.140625" style="9"/>
    <col min="25" max="25" width="15.28515625" style="9" customWidth="1"/>
    <col min="26" max="26" width="14.28515625" style="9" customWidth="1"/>
    <col min="27" max="16384" width="9.140625" style="9"/>
  </cols>
  <sheetData>
    <row r="1" spans="1:18" x14ac:dyDescent="0.2">
      <c r="A1" s="1"/>
      <c r="B1" s="2"/>
      <c r="C1" s="3"/>
      <c r="D1" s="4"/>
      <c r="E1" s="4"/>
      <c r="F1" s="5"/>
      <c r="G1" s="6"/>
      <c r="H1" s="7" t="s">
        <v>5</v>
      </c>
      <c r="I1" s="8" t="s">
        <v>31</v>
      </c>
      <c r="J1" s="3"/>
      <c r="K1" s="4"/>
      <c r="L1" s="5"/>
      <c r="M1" s="6"/>
    </row>
    <row r="2" spans="1:18" x14ac:dyDescent="0.2">
      <c r="A2" s="1"/>
      <c r="B2" s="2"/>
      <c r="C2" s="3"/>
      <c r="D2" s="4"/>
      <c r="E2" s="4"/>
      <c r="F2" s="5"/>
      <c r="G2" s="6"/>
      <c r="H2" s="7" t="s">
        <v>6</v>
      </c>
      <c r="I2" s="8" t="s">
        <v>32</v>
      </c>
      <c r="J2" s="1"/>
      <c r="K2" s="1"/>
      <c r="L2" s="1"/>
      <c r="M2" s="1"/>
    </row>
    <row r="3" spans="1:18" x14ac:dyDescent="0.2">
      <c r="A3" s="1"/>
      <c r="B3" s="2"/>
      <c r="C3" s="3"/>
      <c r="D3" s="4"/>
      <c r="E3" s="4"/>
      <c r="F3" s="5"/>
      <c r="G3" s="6"/>
      <c r="H3" s="7" t="s">
        <v>7</v>
      </c>
      <c r="I3" s="10" t="s">
        <v>33</v>
      </c>
      <c r="J3" s="11"/>
      <c r="K3" s="11"/>
      <c r="L3" s="11"/>
      <c r="M3" s="11"/>
    </row>
    <row r="4" spans="1:18" ht="13.5" customHeight="1" x14ac:dyDescent="0.25">
      <c r="A4" s="12"/>
      <c r="B4" s="13"/>
      <c r="C4" s="3"/>
      <c r="D4" s="14"/>
      <c r="E4" s="15">
        <v>-0.1</v>
      </c>
      <c r="F4" s="130"/>
      <c r="G4" s="130"/>
      <c r="H4" s="12"/>
      <c r="I4" s="13"/>
      <c r="J4" s="3"/>
      <c r="K4" s="3"/>
      <c r="L4" s="131"/>
      <c r="M4" s="131"/>
    </row>
    <row r="5" spans="1:18" ht="13.5" customHeight="1" x14ac:dyDescent="0.25">
      <c r="A5" s="133" t="s">
        <v>1</v>
      </c>
      <c r="B5" s="133" t="s">
        <v>2</v>
      </c>
      <c r="C5" s="124" t="s">
        <v>0</v>
      </c>
      <c r="D5" s="126" t="s">
        <v>8</v>
      </c>
      <c r="E5" s="135" t="s">
        <v>3</v>
      </c>
      <c r="F5" s="128" t="s">
        <v>9</v>
      </c>
      <c r="G5" s="132"/>
      <c r="H5" s="133" t="s">
        <v>1</v>
      </c>
      <c r="I5" s="133" t="s">
        <v>2</v>
      </c>
      <c r="J5" s="124" t="s">
        <v>0</v>
      </c>
      <c r="K5" s="126" t="s">
        <v>8</v>
      </c>
      <c r="L5" s="128" t="s">
        <v>10</v>
      </c>
      <c r="M5" s="128"/>
      <c r="N5" s="129" t="s">
        <v>11</v>
      </c>
      <c r="O5" s="129"/>
    </row>
    <row r="6" spans="1:18" s="21" customFormat="1" x14ac:dyDescent="0.25">
      <c r="A6" s="134"/>
      <c r="B6" s="134"/>
      <c r="C6" s="125"/>
      <c r="D6" s="127"/>
      <c r="E6" s="136"/>
      <c r="F6" s="97" t="s">
        <v>12</v>
      </c>
      <c r="G6" s="16" t="s">
        <v>4</v>
      </c>
      <c r="H6" s="134"/>
      <c r="I6" s="134"/>
      <c r="J6" s="125"/>
      <c r="K6" s="127"/>
      <c r="L6" s="17" t="s">
        <v>13</v>
      </c>
      <c r="M6" s="18" t="s">
        <v>4</v>
      </c>
      <c r="N6" s="19" t="s">
        <v>14</v>
      </c>
      <c r="O6" s="20" t="s">
        <v>15</v>
      </c>
    </row>
    <row r="7" spans="1:18" s="21" customFormat="1" x14ac:dyDescent="0.25">
      <c r="A7" s="22"/>
      <c r="B7" s="22"/>
      <c r="C7" s="23"/>
      <c r="D7" s="24"/>
      <c r="E7" s="25"/>
      <c r="F7" s="22"/>
      <c r="G7" s="26"/>
      <c r="H7" s="22"/>
      <c r="I7" s="22"/>
      <c r="J7" s="23"/>
      <c r="K7" s="24"/>
      <c r="L7" s="27"/>
      <c r="M7" s="28"/>
      <c r="N7" s="29"/>
      <c r="O7" s="29"/>
    </row>
    <row r="8" spans="1:18" s="40" customFormat="1" ht="18.75" x14ac:dyDescent="0.25">
      <c r="A8" s="30"/>
      <c r="B8" s="31" t="s">
        <v>16</v>
      </c>
      <c r="C8" s="32"/>
      <c r="D8" s="33"/>
      <c r="E8" s="34"/>
      <c r="F8" s="35"/>
      <c r="G8" s="36"/>
      <c r="H8" s="30"/>
      <c r="I8" s="31" t="str">
        <f>I3</f>
        <v>Scaffolding Installer</v>
      </c>
      <c r="J8" s="32"/>
      <c r="K8" s="33"/>
      <c r="L8" s="37"/>
      <c r="M8" s="38"/>
      <c r="N8" s="39"/>
      <c r="O8" s="39"/>
    </row>
    <row r="9" spans="1:18" s="21" customFormat="1" x14ac:dyDescent="0.25">
      <c r="A9" s="41"/>
      <c r="B9" s="42"/>
      <c r="C9" s="43"/>
      <c r="D9" s="44"/>
      <c r="E9" s="45"/>
      <c r="F9" s="46" t="str">
        <f>IF(C9&lt;&gt;"",ROUND(#REF!/#REF!,2),"")</f>
        <v/>
      </c>
      <c r="G9" s="47" t="str">
        <f>IF(F9&lt;&gt;"",ROUND(#REF!*F9,2),"")</f>
        <v/>
      </c>
      <c r="H9" s="41"/>
      <c r="I9" s="42"/>
      <c r="J9" s="43"/>
      <c r="K9" s="44"/>
      <c r="L9" s="48"/>
      <c r="M9" s="49"/>
      <c r="N9" s="50"/>
      <c r="O9" s="50"/>
    </row>
    <row r="10" spans="1:18" s="21" customFormat="1" ht="19.5" x14ac:dyDescent="0.25">
      <c r="A10" s="41"/>
      <c r="B10" s="51" t="s">
        <v>17</v>
      </c>
      <c r="C10" s="52"/>
      <c r="D10" s="44"/>
      <c r="E10" s="53"/>
      <c r="F10" s="54"/>
      <c r="G10" s="55"/>
      <c r="H10" s="41"/>
      <c r="I10" s="51"/>
      <c r="J10" s="52"/>
      <c r="K10" s="56"/>
      <c r="L10" s="48"/>
      <c r="M10" s="49"/>
      <c r="N10" s="50"/>
      <c r="O10" s="50"/>
    </row>
    <row r="11" spans="1:18" s="21" customFormat="1" ht="17.25" x14ac:dyDescent="0.25">
      <c r="A11" s="41">
        <v>1</v>
      </c>
      <c r="B11" s="57" t="s">
        <v>18</v>
      </c>
      <c r="C11" s="52" t="s">
        <v>19</v>
      </c>
      <c r="D11" s="44"/>
      <c r="E11" s="53"/>
      <c r="F11" s="54"/>
      <c r="G11" s="55" t="s">
        <v>20</v>
      </c>
      <c r="H11" s="41"/>
      <c r="I11" s="57"/>
      <c r="J11" s="52"/>
      <c r="K11" s="58"/>
      <c r="L11" s="48"/>
      <c r="M11" s="49"/>
      <c r="N11" s="41"/>
      <c r="O11" s="41"/>
    </row>
    <row r="12" spans="1:18" s="21" customFormat="1" ht="17.25" x14ac:dyDescent="0.25">
      <c r="A12" s="41">
        <v>2</v>
      </c>
      <c r="B12" s="57" t="s">
        <v>21</v>
      </c>
      <c r="C12" s="52" t="s">
        <v>19</v>
      </c>
      <c r="D12" s="44"/>
      <c r="E12" s="53"/>
      <c r="F12" s="54"/>
      <c r="G12" s="55" t="s">
        <v>20</v>
      </c>
      <c r="H12" s="41"/>
      <c r="I12" s="57"/>
      <c r="J12" s="52"/>
      <c r="K12" s="58"/>
      <c r="L12" s="48"/>
      <c r="M12" s="49"/>
      <c r="N12" s="41"/>
      <c r="O12" s="41"/>
      <c r="P12" s="59"/>
    </row>
    <row r="13" spans="1:18" s="21" customFormat="1" ht="17.25" x14ac:dyDescent="0.25">
      <c r="A13" s="41">
        <v>3</v>
      </c>
      <c r="B13" s="57" t="s">
        <v>23</v>
      </c>
      <c r="C13" s="43" t="s">
        <v>19</v>
      </c>
      <c r="D13" s="44"/>
      <c r="E13" s="53"/>
      <c r="F13" s="54"/>
      <c r="G13" s="55" t="s">
        <v>20</v>
      </c>
      <c r="H13" s="41"/>
      <c r="I13" s="99" t="s">
        <v>48</v>
      </c>
      <c r="J13" s="52"/>
      <c r="K13" s="58"/>
      <c r="L13" s="48"/>
      <c r="M13" s="49"/>
      <c r="N13" s="41"/>
      <c r="O13" s="41"/>
      <c r="P13" s="100" t="s">
        <v>50</v>
      </c>
    </row>
    <row r="14" spans="1:18" s="21" customFormat="1" ht="17.25" x14ac:dyDescent="0.25">
      <c r="A14" s="41"/>
      <c r="B14" s="57"/>
      <c r="C14" s="43"/>
      <c r="D14" s="44"/>
      <c r="E14" s="53"/>
      <c r="F14" s="54"/>
      <c r="G14" s="55"/>
      <c r="H14" s="41">
        <v>1</v>
      </c>
      <c r="I14" s="96" t="s">
        <v>34</v>
      </c>
      <c r="J14" s="52" t="s">
        <v>44</v>
      </c>
      <c r="K14" s="58">
        <v>5387</v>
      </c>
      <c r="L14" s="48">
        <v>3</v>
      </c>
      <c r="M14" s="70">
        <f t="shared" ref="M14" si="0">+ROUND($K14*L14,2)</f>
        <v>16161</v>
      </c>
      <c r="N14" s="101">
        <v>1676</v>
      </c>
      <c r="O14" s="101">
        <v>1676</v>
      </c>
      <c r="P14" s="100">
        <v>3</v>
      </c>
      <c r="Q14" s="100">
        <f>+N14*P14</f>
        <v>5028</v>
      </c>
      <c r="R14" s="107">
        <f>+(Q14+Q26)/5</f>
        <v>1062.8399999999999</v>
      </c>
    </row>
    <row r="15" spans="1:18" s="21" customFormat="1" ht="17.25" x14ac:dyDescent="0.25">
      <c r="A15" s="41"/>
      <c r="B15" s="57"/>
      <c r="C15" s="43"/>
      <c r="D15" s="44"/>
      <c r="E15" s="53"/>
      <c r="F15" s="54"/>
      <c r="G15" s="55"/>
      <c r="H15" s="41">
        <v>2</v>
      </c>
      <c r="I15" s="96" t="s">
        <v>35</v>
      </c>
      <c r="J15" s="52" t="s">
        <v>44</v>
      </c>
      <c r="K15" s="58" t="s">
        <v>20</v>
      </c>
      <c r="L15" s="48">
        <v>2.5</v>
      </c>
      <c r="M15" s="70" t="s">
        <v>20</v>
      </c>
      <c r="N15" s="101"/>
      <c r="O15" s="101"/>
      <c r="P15" s="100">
        <v>2.5</v>
      </c>
      <c r="Q15" s="100"/>
      <c r="R15" s="107"/>
    </row>
    <row r="16" spans="1:18" s="21" customFormat="1" ht="17.25" x14ac:dyDescent="0.25">
      <c r="A16" s="41"/>
      <c r="B16" s="60"/>
      <c r="C16" s="52"/>
      <c r="D16" s="61"/>
      <c r="E16" s="62"/>
      <c r="F16" s="54"/>
      <c r="G16" s="55"/>
      <c r="H16" s="41">
        <v>3</v>
      </c>
      <c r="I16" s="96" t="s">
        <v>36</v>
      </c>
      <c r="J16" s="52" t="s">
        <v>44</v>
      </c>
      <c r="K16" s="58">
        <v>764</v>
      </c>
      <c r="L16" s="48">
        <v>3</v>
      </c>
      <c r="M16" s="70">
        <f t="shared" ref="M16:M18" si="1">+ROUND($K16*L16,2)</f>
        <v>2292</v>
      </c>
      <c r="N16" s="101">
        <v>349</v>
      </c>
      <c r="O16" s="101">
        <v>349</v>
      </c>
      <c r="P16" s="100">
        <v>3</v>
      </c>
      <c r="Q16" s="100">
        <f t="shared" ref="Q16:Q29" si="2">+N16*P16</f>
        <v>1047</v>
      </c>
      <c r="R16" s="107">
        <f>+(Q16+Q28)/5</f>
        <v>209.4</v>
      </c>
    </row>
    <row r="17" spans="1:27" s="21" customFormat="1" ht="17.25" x14ac:dyDescent="0.25">
      <c r="A17" s="41"/>
      <c r="B17" s="60"/>
      <c r="C17" s="52"/>
      <c r="D17" s="61"/>
      <c r="E17" s="62"/>
      <c r="F17" s="54"/>
      <c r="G17" s="55"/>
      <c r="H17" s="41">
        <v>4</v>
      </c>
      <c r="I17" s="96" t="s">
        <v>37</v>
      </c>
      <c r="J17" s="52" t="s">
        <v>44</v>
      </c>
      <c r="K17" s="58">
        <v>2639</v>
      </c>
      <c r="L17" s="48">
        <v>3</v>
      </c>
      <c r="M17" s="70">
        <f t="shared" si="1"/>
        <v>7917</v>
      </c>
      <c r="N17" s="101">
        <v>396</v>
      </c>
      <c r="O17" s="101">
        <v>396</v>
      </c>
      <c r="P17" s="100">
        <v>2.5</v>
      </c>
      <c r="Q17" s="100">
        <f t="shared" si="2"/>
        <v>990</v>
      </c>
      <c r="R17" s="107">
        <f>+(Q17+Q29)/5.5</f>
        <v>322.54545454545456</v>
      </c>
    </row>
    <row r="18" spans="1:27" s="21" customFormat="1" ht="17.25" x14ac:dyDescent="0.25">
      <c r="A18" s="41"/>
      <c r="B18" s="60"/>
      <c r="C18" s="52"/>
      <c r="D18" s="61"/>
      <c r="E18" s="62"/>
      <c r="F18" s="54"/>
      <c r="G18" s="55"/>
      <c r="H18" s="41">
        <v>5</v>
      </c>
      <c r="I18" s="96" t="s">
        <v>38</v>
      </c>
      <c r="J18" s="52" t="s">
        <v>44</v>
      </c>
      <c r="K18" s="58">
        <v>91</v>
      </c>
      <c r="L18" s="48">
        <v>3</v>
      </c>
      <c r="M18" s="70">
        <f t="shared" si="1"/>
        <v>273</v>
      </c>
      <c r="N18" s="101">
        <v>22</v>
      </c>
      <c r="O18" s="101">
        <v>22</v>
      </c>
      <c r="P18" s="104">
        <v>2.5</v>
      </c>
      <c r="Q18" s="100">
        <f t="shared" si="2"/>
        <v>55</v>
      </c>
      <c r="R18" s="107">
        <f>+(Q18+Q30)/5.5</f>
        <v>10</v>
      </c>
      <c r="W18" s="66"/>
      <c r="X18" s="67"/>
      <c r="Y18" s="68"/>
      <c r="Z18" s="69"/>
      <c r="AA18" s="69"/>
    </row>
    <row r="19" spans="1:27" s="21" customFormat="1" ht="17.25" x14ac:dyDescent="0.25">
      <c r="A19" s="41"/>
      <c r="B19" s="60"/>
      <c r="C19" s="52"/>
      <c r="D19" s="61"/>
      <c r="E19" s="62"/>
      <c r="F19" s="54"/>
      <c r="G19" s="55"/>
      <c r="H19" s="41">
        <v>6</v>
      </c>
      <c r="I19" s="96" t="s">
        <v>39</v>
      </c>
      <c r="J19" s="52" t="s">
        <v>44</v>
      </c>
      <c r="K19" s="58" t="s">
        <v>20</v>
      </c>
      <c r="L19" s="48">
        <v>60</v>
      </c>
      <c r="M19" s="70" t="s">
        <v>20</v>
      </c>
      <c r="N19" s="101"/>
      <c r="O19" s="101"/>
      <c r="P19" s="100">
        <v>60</v>
      </c>
      <c r="Q19" s="100"/>
      <c r="R19" s="106"/>
      <c r="W19" s="66"/>
      <c r="X19" s="67"/>
      <c r="Y19" s="68"/>
      <c r="Z19" s="69"/>
      <c r="AA19" s="69"/>
    </row>
    <row r="20" spans="1:27" s="21" customFormat="1" ht="17.25" x14ac:dyDescent="0.25">
      <c r="A20" s="41"/>
      <c r="B20" s="57"/>
      <c r="C20" s="43"/>
      <c r="D20" s="44"/>
      <c r="E20" s="53"/>
      <c r="F20" s="54"/>
      <c r="G20" s="55"/>
      <c r="H20" s="41">
        <v>7</v>
      </c>
      <c r="I20" s="96" t="s">
        <v>40</v>
      </c>
      <c r="J20" s="52" t="s">
        <v>44</v>
      </c>
      <c r="K20" s="58" t="s">
        <v>20</v>
      </c>
      <c r="L20" s="48">
        <v>3</v>
      </c>
      <c r="M20" s="70" t="s">
        <v>20</v>
      </c>
      <c r="N20" s="101"/>
      <c r="O20" s="101"/>
      <c r="P20" s="100">
        <v>14</v>
      </c>
      <c r="Q20" s="100"/>
      <c r="R20" s="106"/>
    </row>
    <row r="21" spans="1:27" s="21" customFormat="1" ht="17.25" x14ac:dyDescent="0.25">
      <c r="A21" s="41"/>
      <c r="B21" s="57"/>
      <c r="C21" s="43"/>
      <c r="D21" s="44"/>
      <c r="E21" s="53"/>
      <c r="F21" s="54"/>
      <c r="G21" s="55"/>
      <c r="H21" s="41">
        <v>8</v>
      </c>
      <c r="I21" s="96" t="s">
        <v>41</v>
      </c>
      <c r="J21" s="52" t="s">
        <v>45</v>
      </c>
      <c r="K21" s="58" t="s">
        <v>20</v>
      </c>
      <c r="L21" s="48">
        <v>15</v>
      </c>
      <c r="M21" s="70" t="s">
        <v>20</v>
      </c>
      <c r="N21" s="101"/>
      <c r="O21" s="101"/>
      <c r="P21" s="100">
        <v>2.5</v>
      </c>
      <c r="Q21" s="100"/>
      <c r="R21" s="106"/>
    </row>
    <row r="22" spans="1:27" s="21" customFormat="1" ht="17.25" x14ac:dyDescent="0.25">
      <c r="A22" s="41"/>
      <c r="B22" s="60"/>
      <c r="C22" s="52"/>
      <c r="D22" s="61"/>
      <c r="E22" s="62"/>
      <c r="F22" s="54"/>
      <c r="G22" s="55"/>
      <c r="H22" s="41">
        <v>9</v>
      </c>
      <c r="I22" s="96" t="s">
        <v>42</v>
      </c>
      <c r="J22" s="52" t="s">
        <v>46</v>
      </c>
      <c r="K22" s="58" t="s">
        <v>20</v>
      </c>
      <c r="L22" s="48">
        <v>15</v>
      </c>
      <c r="M22" s="70" t="s">
        <v>20</v>
      </c>
      <c r="N22" s="101"/>
      <c r="O22" s="101"/>
      <c r="P22" s="100">
        <v>15</v>
      </c>
      <c r="Q22" s="100"/>
      <c r="R22" s="106"/>
    </row>
    <row r="23" spans="1:27" s="21" customFormat="1" ht="34.5" x14ac:dyDescent="0.25">
      <c r="A23" s="41"/>
      <c r="B23" s="60"/>
      <c r="C23" s="52"/>
      <c r="D23" s="61"/>
      <c r="E23" s="62"/>
      <c r="F23" s="54"/>
      <c r="G23" s="55"/>
      <c r="H23" s="41">
        <v>10</v>
      </c>
      <c r="I23" s="96" t="s">
        <v>43</v>
      </c>
      <c r="J23" s="52" t="s">
        <v>47</v>
      </c>
      <c r="K23" s="58" t="s">
        <v>20</v>
      </c>
      <c r="L23" s="48">
        <v>80</v>
      </c>
      <c r="M23" s="70" t="s">
        <v>20</v>
      </c>
      <c r="N23" s="101"/>
      <c r="O23" s="101"/>
      <c r="P23" s="100">
        <v>80</v>
      </c>
      <c r="Q23" s="100"/>
      <c r="R23" s="106"/>
    </row>
    <row r="24" spans="1:27" s="21" customFormat="1" ht="17.25" x14ac:dyDescent="0.25">
      <c r="A24" s="41"/>
      <c r="B24" s="60"/>
      <c r="C24" s="52"/>
      <c r="D24" s="61"/>
      <c r="E24" s="62"/>
      <c r="F24" s="54"/>
      <c r="G24" s="55"/>
      <c r="H24" s="41"/>
      <c r="I24" s="60"/>
      <c r="J24" s="52"/>
      <c r="K24" s="61"/>
      <c r="L24" s="63"/>
      <c r="M24" s="64"/>
      <c r="N24" s="102"/>
      <c r="O24" s="102"/>
      <c r="P24" s="100"/>
      <c r="Q24" s="100"/>
      <c r="R24" s="106"/>
      <c r="W24" s="66"/>
      <c r="X24" s="67"/>
      <c r="Y24" s="68"/>
      <c r="Z24" s="69"/>
      <c r="AA24" s="69"/>
    </row>
    <row r="25" spans="1:27" s="21" customFormat="1" ht="17.25" x14ac:dyDescent="0.25">
      <c r="A25" s="41">
        <v>3</v>
      </c>
      <c r="B25" s="57" t="s">
        <v>23</v>
      </c>
      <c r="C25" s="43" t="s">
        <v>19</v>
      </c>
      <c r="D25" s="44"/>
      <c r="E25" s="53"/>
      <c r="F25" s="54"/>
      <c r="G25" s="55" t="s">
        <v>20</v>
      </c>
      <c r="H25" s="41"/>
      <c r="I25" s="99" t="s">
        <v>49</v>
      </c>
      <c r="J25" s="52"/>
      <c r="K25" s="58"/>
      <c r="L25" s="48"/>
      <c r="M25" s="49"/>
      <c r="N25" s="103"/>
      <c r="O25" s="103"/>
      <c r="P25" s="100"/>
      <c r="Q25" s="100"/>
      <c r="R25" s="106"/>
    </row>
    <row r="26" spans="1:27" s="21" customFormat="1" ht="17.25" x14ac:dyDescent="0.25">
      <c r="A26" s="41"/>
      <c r="B26" s="57"/>
      <c r="C26" s="43"/>
      <c r="D26" s="44"/>
      <c r="E26" s="53"/>
      <c r="F26" s="54"/>
      <c r="G26" s="55"/>
      <c r="H26" s="41">
        <v>1</v>
      </c>
      <c r="I26" s="96" t="s">
        <v>34</v>
      </c>
      <c r="J26" s="52" t="s">
        <v>44</v>
      </c>
      <c r="K26" s="58">
        <v>5387</v>
      </c>
      <c r="L26" s="48">
        <v>2</v>
      </c>
      <c r="M26" s="70">
        <f t="shared" ref="M26" si="3">+ROUND($K26*L26,2)</f>
        <v>10774</v>
      </c>
      <c r="N26" s="101">
        <v>159</v>
      </c>
      <c r="O26" s="101">
        <v>159</v>
      </c>
      <c r="P26" s="104">
        <v>1.8</v>
      </c>
      <c r="Q26" s="100">
        <f t="shared" si="2"/>
        <v>286.2</v>
      </c>
      <c r="R26" s="106"/>
    </row>
    <row r="27" spans="1:27" s="21" customFormat="1" ht="17.25" x14ac:dyDescent="0.25">
      <c r="A27" s="41"/>
      <c r="B27" s="57"/>
      <c r="C27" s="43"/>
      <c r="D27" s="44"/>
      <c r="E27" s="53"/>
      <c r="F27" s="54"/>
      <c r="G27" s="55"/>
      <c r="H27" s="41">
        <v>2</v>
      </c>
      <c r="I27" s="96" t="s">
        <v>35</v>
      </c>
      <c r="J27" s="52" t="s">
        <v>44</v>
      </c>
      <c r="K27" s="58" t="s">
        <v>20</v>
      </c>
      <c r="L27" s="48">
        <v>1.5</v>
      </c>
      <c r="M27" s="70" t="s">
        <v>20</v>
      </c>
      <c r="N27" s="101"/>
      <c r="O27" s="101"/>
      <c r="P27" s="100">
        <v>1.5</v>
      </c>
      <c r="Q27" s="100"/>
      <c r="R27" s="106"/>
    </row>
    <row r="28" spans="1:27" s="21" customFormat="1" ht="17.25" x14ac:dyDescent="0.25">
      <c r="A28" s="41"/>
      <c r="B28" s="60"/>
      <c r="C28" s="52"/>
      <c r="D28" s="61"/>
      <c r="E28" s="62"/>
      <c r="F28" s="54"/>
      <c r="G28" s="55"/>
      <c r="H28" s="41">
        <v>3</v>
      </c>
      <c r="I28" s="96" t="s">
        <v>36</v>
      </c>
      <c r="J28" s="52" t="s">
        <v>44</v>
      </c>
      <c r="K28" s="58">
        <v>764</v>
      </c>
      <c r="L28" s="48">
        <v>2</v>
      </c>
      <c r="M28" s="70">
        <f t="shared" ref="M28:M30" si="4">+ROUND($K28*L28,2)</f>
        <v>1528</v>
      </c>
      <c r="N28" s="101"/>
      <c r="O28" s="101"/>
      <c r="P28" s="100">
        <v>2</v>
      </c>
      <c r="Q28" s="100"/>
      <c r="R28" s="106"/>
    </row>
    <row r="29" spans="1:27" s="21" customFormat="1" ht="17.25" x14ac:dyDescent="0.25">
      <c r="A29" s="41"/>
      <c r="B29" s="60"/>
      <c r="C29" s="52"/>
      <c r="D29" s="61"/>
      <c r="E29" s="62"/>
      <c r="F29" s="54"/>
      <c r="G29" s="55"/>
      <c r="H29" s="41">
        <v>4</v>
      </c>
      <c r="I29" s="96" t="s">
        <v>37</v>
      </c>
      <c r="J29" s="52" t="s">
        <v>44</v>
      </c>
      <c r="K29" s="58">
        <v>2639</v>
      </c>
      <c r="L29" s="48">
        <v>2.5</v>
      </c>
      <c r="M29" s="70">
        <f t="shared" si="4"/>
        <v>6597.5</v>
      </c>
      <c r="N29" s="101">
        <v>392</v>
      </c>
      <c r="O29" s="101">
        <v>392</v>
      </c>
      <c r="P29" s="100">
        <v>2</v>
      </c>
      <c r="Q29" s="100">
        <f t="shared" si="2"/>
        <v>784</v>
      </c>
      <c r="R29" s="106"/>
    </row>
    <row r="30" spans="1:27" s="21" customFormat="1" ht="17.25" x14ac:dyDescent="0.25">
      <c r="A30" s="41"/>
      <c r="B30" s="60"/>
      <c r="C30" s="52"/>
      <c r="D30" s="61"/>
      <c r="E30" s="62"/>
      <c r="F30" s="54"/>
      <c r="G30" s="55"/>
      <c r="H30" s="41">
        <v>5</v>
      </c>
      <c r="I30" s="96" t="s">
        <v>38</v>
      </c>
      <c r="J30" s="52" t="s">
        <v>44</v>
      </c>
      <c r="K30" s="58">
        <v>91</v>
      </c>
      <c r="L30" s="48">
        <v>2.5</v>
      </c>
      <c r="M30" s="70">
        <f t="shared" si="4"/>
        <v>227.5</v>
      </c>
      <c r="N30" s="101"/>
      <c r="O30" s="101"/>
      <c r="P30" s="100">
        <v>2</v>
      </c>
      <c r="Q30" s="100"/>
      <c r="R30" s="106"/>
      <c r="W30" s="66"/>
      <c r="X30" s="67"/>
      <c r="Y30" s="68"/>
      <c r="Z30" s="69"/>
      <c r="AA30" s="69"/>
    </row>
    <row r="31" spans="1:27" s="21" customFormat="1" ht="17.25" x14ac:dyDescent="0.25">
      <c r="A31" s="41"/>
      <c r="B31" s="60"/>
      <c r="C31" s="52"/>
      <c r="D31" s="61"/>
      <c r="E31" s="62"/>
      <c r="F31" s="54"/>
      <c r="G31" s="55"/>
      <c r="H31" s="41">
        <v>6</v>
      </c>
      <c r="I31" s="96" t="s">
        <v>39</v>
      </c>
      <c r="J31" s="52" t="s">
        <v>44</v>
      </c>
      <c r="K31" s="58" t="s">
        <v>20</v>
      </c>
      <c r="L31" s="48">
        <v>30</v>
      </c>
      <c r="M31" s="70" t="s">
        <v>20</v>
      </c>
      <c r="N31" s="101"/>
      <c r="O31" s="101"/>
      <c r="P31" s="100">
        <v>1.5</v>
      </c>
      <c r="Q31" s="100"/>
      <c r="R31" s="106"/>
      <c r="W31" s="66"/>
      <c r="X31" s="67"/>
      <c r="Y31" s="68"/>
      <c r="Z31" s="69"/>
      <c r="AA31" s="69"/>
    </row>
    <row r="32" spans="1:27" s="21" customFormat="1" ht="17.25" x14ac:dyDescent="0.25">
      <c r="A32" s="41"/>
      <c r="B32" s="57"/>
      <c r="C32" s="43"/>
      <c r="D32" s="44"/>
      <c r="E32" s="53"/>
      <c r="F32" s="54"/>
      <c r="G32" s="55"/>
      <c r="H32" s="41">
        <v>7</v>
      </c>
      <c r="I32" s="96" t="s">
        <v>40</v>
      </c>
      <c r="J32" s="52" t="s">
        <v>44</v>
      </c>
      <c r="K32" s="58" t="s">
        <v>20</v>
      </c>
      <c r="L32" s="48">
        <v>2.5</v>
      </c>
      <c r="M32" s="70" t="s">
        <v>20</v>
      </c>
      <c r="N32" s="101"/>
      <c r="O32" s="101"/>
      <c r="P32" s="100">
        <v>30</v>
      </c>
      <c r="Q32" s="100"/>
      <c r="R32" s="106"/>
    </row>
    <row r="33" spans="1:27" s="21" customFormat="1" ht="17.25" x14ac:dyDescent="0.25">
      <c r="A33" s="41"/>
      <c r="B33" s="57"/>
      <c r="C33" s="43"/>
      <c r="D33" s="44"/>
      <c r="E33" s="53"/>
      <c r="F33" s="54"/>
      <c r="G33" s="55"/>
      <c r="H33" s="41">
        <v>8</v>
      </c>
      <c r="I33" s="96" t="s">
        <v>41</v>
      </c>
      <c r="J33" s="52" t="s">
        <v>45</v>
      </c>
      <c r="K33" s="58" t="s">
        <v>20</v>
      </c>
      <c r="L33" s="48">
        <v>8</v>
      </c>
      <c r="M33" s="70" t="s">
        <v>20</v>
      </c>
      <c r="N33" s="101"/>
      <c r="O33" s="101"/>
      <c r="P33" s="100">
        <v>10</v>
      </c>
      <c r="Q33" s="100"/>
      <c r="R33" s="106"/>
    </row>
    <row r="34" spans="1:27" s="21" customFormat="1" ht="17.25" x14ac:dyDescent="0.25">
      <c r="A34" s="41"/>
      <c r="B34" s="60"/>
      <c r="C34" s="52"/>
      <c r="D34" s="61"/>
      <c r="E34" s="62"/>
      <c r="F34" s="54"/>
      <c r="G34" s="55"/>
      <c r="H34" s="41">
        <v>9</v>
      </c>
      <c r="I34" s="96" t="s">
        <v>42</v>
      </c>
      <c r="J34" s="52" t="s">
        <v>46</v>
      </c>
      <c r="K34" s="58" t="s">
        <v>20</v>
      </c>
      <c r="L34" s="48">
        <v>10</v>
      </c>
      <c r="M34" s="70" t="s">
        <v>20</v>
      </c>
      <c r="N34" s="101"/>
      <c r="O34" s="101"/>
      <c r="P34" s="100">
        <v>8</v>
      </c>
      <c r="Q34" s="100"/>
      <c r="R34" s="106"/>
    </row>
    <row r="35" spans="1:27" s="21" customFormat="1" ht="17.25" x14ac:dyDescent="0.25">
      <c r="A35" s="41"/>
      <c r="B35" s="60"/>
      <c r="C35" s="52"/>
      <c r="D35" s="61"/>
      <c r="E35" s="62"/>
      <c r="F35" s="54"/>
      <c r="G35" s="55"/>
      <c r="H35" s="41"/>
      <c r="I35" s="60"/>
      <c r="J35" s="52"/>
      <c r="K35" s="61"/>
      <c r="L35" s="63"/>
      <c r="M35" s="64"/>
      <c r="N35" s="102"/>
      <c r="O35" s="102"/>
      <c r="P35" s="100"/>
      <c r="W35" s="66"/>
      <c r="X35" s="67"/>
      <c r="Y35" s="68"/>
      <c r="Z35" s="69"/>
      <c r="AA35" s="69"/>
    </row>
    <row r="36" spans="1:27" s="21" customFormat="1" ht="17.25" x14ac:dyDescent="0.25">
      <c r="A36" s="41"/>
      <c r="B36" s="60"/>
      <c r="C36" s="52"/>
      <c r="D36" s="61"/>
      <c r="E36" s="62"/>
      <c r="F36" s="54"/>
      <c r="G36" s="55"/>
      <c r="H36" s="41"/>
      <c r="I36" s="60"/>
      <c r="J36" s="52"/>
      <c r="K36" s="61"/>
      <c r="L36" s="48"/>
      <c r="M36" s="49"/>
      <c r="N36" s="50"/>
      <c r="O36" s="50"/>
      <c r="P36" s="100"/>
      <c r="W36" s="66"/>
      <c r="X36" s="67"/>
      <c r="Y36" s="68"/>
      <c r="Z36" s="69"/>
      <c r="AA36" s="69"/>
    </row>
    <row r="37" spans="1:27" s="21" customFormat="1" ht="17.25" x14ac:dyDescent="0.25">
      <c r="A37" s="41">
        <v>11</v>
      </c>
      <c r="B37" s="57" t="s">
        <v>24</v>
      </c>
      <c r="C37" s="52" t="s">
        <v>22</v>
      </c>
      <c r="D37" s="61">
        <v>5740</v>
      </c>
      <c r="E37" s="62">
        <v>5740</v>
      </c>
      <c r="F37" s="65">
        <f>ROUND(10-7.3*1.05,2)</f>
        <v>2.34</v>
      </c>
      <c r="G37" s="55" t="s">
        <v>25</v>
      </c>
      <c r="H37" s="41"/>
      <c r="I37" s="57"/>
      <c r="J37" s="52"/>
      <c r="K37" s="61"/>
      <c r="L37" s="63"/>
      <c r="M37" s="70"/>
      <c r="N37" s="50"/>
      <c r="O37" s="50"/>
      <c r="P37" s="66"/>
      <c r="W37" s="66"/>
      <c r="X37" s="67"/>
      <c r="Y37" s="68"/>
      <c r="Z37" s="69"/>
      <c r="AA37" s="69"/>
    </row>
    <row r="38" spans="1:27" s="21" customFormat="1" ht="16.5" thickBot="1" x14ac:dyDescent="0.3">
      <c r="A38" s="41"/>
      <c r="B38" s="42"/>
      <c r="C38" s="43"/>
      <c r="D38" s="71"/>
      <c r="E38" s="72"/>
      <c r="F38" s="46" t="str">
        <f>IF(C38&lt;&gt;"",ROUND(#REF!/#REF!,2),"")</f>
        <v/>
      </c>
      <c r="G38" s="47" t="str">
        <f>IF(F38&lt;&gt;"",ROUND(#REF!*F38,2),"")</f>
        <v/>
      </c>
      <c r="H38" s="41"/>
      <c r="I38" s="42"/>
      <c r="J38" s="43"/>
      <c r="K38" s="71"/>
      <c r="L38" s="48"/>
      <c r="M38" s="49"/>
      <c r="N38" s="50"/>
      <c r="O38" s="50"/>
      <c r="P38" s="83"/>
      <c r="W38" s="66"/>
      <c r="X38" s="67"/>
      <c r="Y38" s="68"/>
      <c r="Z38" s="69"/>
      <c r="AA38" s="69"/>
    </row>
    <row r="39" spans="1:27" x14ac:dyDescent="0.25">
      <c r="A39" s="73"/>
      <c r="B39" s="74" t="s">
        <v>26</v>
      </c>
      <c r="C39" s="75"/>
      <c r="D39" s="75"/>
      <c r="E39" s="75"/>
      <c r="F39" s="76"/>
      <c r="G39" s="77" t="e">
        <f>SUM(#REF!)</f>
        <v>#REF!</v>
      </c>
      <c r="H39" s="73"/>
      <c r="I39" s="74" t="s">
        <v>26</v>
      </c>
      <c r="J39" s="75"/>
      <c r="K39" s="75"/>
      <c r="L39" s="76"/>
      <c r="M39" s="78">
        <f>+SUM(M7:M38)</f>
        <v>45770</v>
      </c>
      <c r="N39" s="78">
        <f>+SUMPRODUCT($P$9:$P$38,N9:N38)</f>
        <v>8190.2</v>
      </c>
      <c r="O39" s="78">
        <f>+SUMPRODUCT($L$9:$L$38,O9:O38)</f>
        <v>8627</v>
      </c>
      <c r="P39" s="48"/>
      <c r="Q39" s="105">
        <f>SUM(Q14:Q38)</f>
        <v>8190.2</v>
      </c>
      <c r="W39" s="66"/>
      <c r="X39" s="67"/>
      <c r="Y39" s="68"/>
      <c r="Z39" s="69"/>
      <c r="AA39" s="69"/>
    </row>
    <row r="40" spans="1:27" s="80" customFormat="1" x14ac:dyDescent="0.25">
      <c r="B40" s="81"/>
      <c r="C40" s="82"/>
      <c r="D40" s="83"/>
      <c r="E40" s="83"/>
      <c r="F40" s="84"/>
      <c r="G40" s="85" t="e">
        <f>+SUMPRODUCT(#REF!,#REF!)+SUMPRODUCT(#REF!,#REF!)+SUMPRODUCT(#REF!,#REF!)</f>
        <v>#REF!</v>
      </c>
      <c r="I40" s="81"/>
      <c r="J40" s="82"/>
      <c r="K40" s="83"/>
      <c r="L40" s="84"/>
      <c r="M40" s="86" t="s">
        <v>27</v>
      </c>
      <c r="N40" s="87">
        <v>0</v>
      </c>
      <c r="O40" s="87">
        <v>0</v>
      </c>
      <c r="P40" s="82"/>
      <c r="W40" s="66"/>
      <c r="X40" s="67"/>
      <c r="Y40" s="68"/>
      <c r="Z40" s="69"/>
      <c r="AA40" s="69"/>
    </row>
    <row r="41" spans="1:27" x14ac:dyDescent="0.25">
      <c r="M41" s="89" t="s">
        <v>28</v>
      </c>
      <c r="N41" s="90"/>
      <c r="O41" s="90"/>
      <c r="P41" s="82"/>
      <c r="W41" s="66"/>
      <c r="X41" s="67"/>
      <c r="Y41" s="68"/>
      <c r="Z41" s="69"/>
      <c r="AA41" s="69"/>
    </row>
    <row r="42" spans="1:27" x14ac:dyDescent="0.25">
      <c r="M42" s="89" t="s">
        <v>29</v>
      </c>
      <c r="N42" s="90">
        <v>0</v>
      </c>
      <c r="O42" s="90">
        <v>0</v>
      </c>
      <c r="P42" s="82"/>
      <c r="W42" s="66"/>
      <c r="X42" s="67"/>
      <c r="Y42" s="68"/>
      <c r="Z42" s="69"/>
      <c r="AA42" s="69"/>
    </row>
    <row r="43" spans="1:27" ht="16.5" thickBot="1" x14ac:dyDescent="0.3">
      <c r="M43" s="91" t="s">
        <v>30</v>
      </c>
      <c r="N43" s="92">
        <f>+SUM(N39:N42)</f>
        <v>8190.2</v>
      </c>
      <c r="O43" s="92">
        <f>+SUM(O39:O42)</f>
        <v>8627</v>
      </c>
      <c r="P43" s="79"/>
      <c r="W43" s="66"/>
      <c r="X43" s="67"/>
      <c r="Y43" s="68"/>
      <c r="Z43" s="69"/>
      <c r="AA43" s="69"/>
    </row>
    <row r="44" spans="1:27" ht="16.5" thickTop="1" x14ac:dyDescent="0.25">
      <c r="P44" s="93"/>
      <c r="W44" s="66"/>
      <c r="X44" s="67"/>
      <c r="Y44" s="68"/>
      <c r="Z44" s="69"/>
      <c r="AA44" s="69"/>
    </row>
    <row r="45" spans="1:27" x14ac:dyDescent="0.25">
      <c r="W45" s="66"/>
      <c r="X45" s="94"/>
      <c r="Y45" s="66"/>
      <c r="Z45" s="69"/>
      <c r="AA45" s="69"/>
    </row>
    <row r="46" spans="1:27" x14ac:dyDescent="0.25">
      <c r="W46" s="66"/>
      <c r="X46" s="94"/>
      <c r="Y46" s="66"/>
      <c r="Z46" s="69"/>
      <c r="AA46" s="69"/>
    </row>
    <row r="47" spans="1:27" x14ac:dyDescent="0.25">
      <c r="W47" s="66"/>
      <c r="X47" s="94"/>
      <c r="Y47" s="66"/>
      <c r="Z47" s="69"/>
      <c r="AA47" s="69"/>
    </row>
    <row r="48" spans="1:27" x14ac:dyDescent="0.25">
      <c r="W48" s="66"/>
      <c r="X48" s="94"/>
      <c r="Y48" s="66"/>
      <c r="Z48" s="69"/>
      <c r="AA48" s="69"/>
    </row>
    <row r="49" spans="23:27" x14ac:dyDescent="0.25">
      <c r="W49" s="66"/>
      <c r="X49" s="94"/>
      <c r="Y49" s="66"/>
      <c r="Z49" s="69"/>
      <c r="AA49" s="69"/>
    </row>
    <row r="50" spans="23:27" x14ac:dyDescent="0.25">
      <c r="W50" s="66"/>
      <c r="X50" s="94"/>
      <c r="Y50" s="66"/>
      <c r="Z50" s="69"/>
      <c r="AA50" s="69"/>
    </row>
    <row r="51" spans="23:27" x14ac:dyDescent="0.25">
      <c r="W51" s="66"/>
      <c r="X51" s="94"/>
      <c r="Y51" s="66"/>
      <c r="Z51" s="69"/>
      <c r="AA51" s="69"/>
    </row>
    <row r="52" spans="23:27" x14ac:dyDescent="0.25">
      <c r="W52" s="66"/>
      <c r="X52" s="94"/>
      <c r="Y52" s="66"/>
      <c r="Z52" s="69"/>
      <c r="AA52" s="69"/>
    </row>
    <row r="53" spans="23:27" x14ac:dyDescent="0.25">
      <c r="W53" s="66"/>
      <c r="X53" s="94"/>
      <c r="Y53" s="66"/>
    </row>
    <row r="55" spans="23:27" x14ac:dyDescent="0.25">
      <c r="Z55" s="95"/>
      <c r="AA55" s="95"/>
    </row>
  </sheetData>
  <mergeCells count="14">
    <mergeCell ref="A5:A6"/>
    <mergeCell ref="B5:B6"/>
    <mergeCell ref="C5:C6"/>
    <mergeCell ref="D5:D6"/>
    <mergeCell ref="E5:E6"/>
    <mergeCell ref="J5:J6"/>
    <mergeCell ref="K5:K6"/>
    <mergeCell ref="L5:M5"/>
    <mergeCell ref="N5:O5"/>
    <mergeCell ref="F4:G4"/>
    <mergeCell ref="L4:M4"/>
    <mergeCell ref="F5:G5"/>
    <mergeCell ref="H5:H6"/>
    <mergeCell ref="I5:I6"/>
  </mergeCells>
  <pageMargins left="0.59055118110236227" right="0.19685039370078741" top="0.19685039370078741" bottom="0.19685039370078741" header="0.19685039370078741" footer="0.19685039370078741"/>
  <pageSetup paperSize="9" scale="47" firstPageNumber="7" fitToHeight="0" orientation="portrait" useFirstPageNumber="1" r:id="rId1"/>
  <headerFooter>
    <oddFooter>&amp;CPage &amp;P of 9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G165"/>
  <sheetViews>
    <sheetView view="pageBreakPreview" topLeftCell="P22" zoomScale="70" zoomScaleNormal="70" zoomScaleSheetLayoutView="70" workbookViewId="0">
      <selection activeCell="Y14" sqref="Y14:Y26"/>
    </sheetView>
  </sheetViews>
  <sheetFormatPr defaultColWidth="9.140625" defaultRowHeight="15.75" x14ac:dyDescent="0.25"/>
  <cols>
    <col min="1" max="1" width="8.85546875" style="9" hidden="1" customWidth="1"/>
    <col min="2" max="2" width="57.85546875" style="9" hidden="1" customWidth="1"/>
    <col min="3" max="3" width="10.42578125" style="9" hidden="1" customWidth="1"/>
    <col min="4" max="5" width="8.7109375" style="9" hidden="1" customWidth="1"/>
    <col min="6" max="6" width="14.5703125" style="9" hidden="1" customWidth="1"/>
    <col min="7" max="7" width="15.85546875" style="88" hidden="1" customWidth="1"/>
    <col min="8" max="8" width="8.85546875" style="9" bestFit="1" customWidth="1"/>
    <col min="9" max="9" width="60.28515625" style="9" customWidth="1"/>
    <col min="10" max="10" width="8.140625" style="9" customWidth="1"/>
    <col min="11" max="11" width="11.28515625" style="9" customWidth="1"/>
    <col min="12" max="12" width="13" style="9" customWidth="1"/>
    <col min="13" max="13" width="16.28515625" style="88" customWidth="1"/>
    <col min="14" max="14" width="19.7109375" style="9" customWidth="1"/>
    <col min="15" max="15" width="18.42578125" style="9" customWidth="1"/>
    <col min="16" max="16" width="19.7109375" style="9" customWidth="1"/>
    <col min="17" max="17" width="11.28515625" style="9" customWidth="1"/>
    <col min="18" max="18" width="13" style="9" customWidth="1"/>
    <col min="19" max="19" width="18.42578125" style="9" customWidth="1"/>
    <col min="20" max="20" width="19.7109375" style="9" customWidth="1"/>
    <col min="21" max="21" width="18.42578125" style="9" customWidth="1"/>
    <col min="22" max="22" width="15" style="9" customWidth="1"/>
    <col min="23" max="23" width="14.42578125" style="9" customWidth="1"/>
    <col min="24" max="24" width="17.7109375" style="9" customWidth="1"/>
    <col min="25" max="25" width="20.85546875" style="9" customWidth="1"/>
    <col min="26" max="26" width="20.140625" style="9" customWidth="1"/>
    <col min="27" max="30" width="9.140625" style="9"/>
    <col min="31" max="31" width="15.28515625" style="9" customWidth="1"/>
    <col min="32" max="32" width="14.28515625" style="9" customWidth="1"/>
    <col min="33" max="16384" width="9.140625" style="9"/>
  </cols>
  <sheetData>
    <row r="1" spans="1:25" x14ac:dyDescent="0.2">
      <c r="A1" s="1"/>
      <c r="B1" s="2"/>
      <c r="C1" s="3"/>
      <c r="D1" s="4"/>
      <c r="E1" s="4"/>
      <c r="F1" s="5"/>
      <c r="G1" s="6"/>
      <c r="H1" s="7" t="s">
        <v>5</v>
      </c>
      <c r="I1" s="8" t="s">
        <v>31</v>
      </c>
      <c r="J1" s="3"/>
      <c r="K1" s="4"/>
      <c r="L1" s="5"/>
      <c r="M1" s="6"/>
      <c r="Q1" s="4"/>
      <c r="R1" s="5"/>
    </row>
    <row r="2" spans="1:25" x14ac:dyDescent="0.2">
      <c r="A2" s="1"/>
      <c r="B2" s="2"/>
      <c r="C2" s="3"/>
      <c r="D2" s="4"/>
      <c r="E2" s="4"/>
      <c r="F2" s="5"/>
      <c r="G2" s="6"/>
      <c r="H2" s="7" t="s">
        <v>6</v>
      </c>
      <c r="I2" s="8" t="s">
        <v>32</v>
      </c>
      <c r="J2" s="1"/>
      <c r="K2" s="1"/>
      <c r="L2" s="1"/>
      <c r="M2" s="1"/>
      <c r="Q2" s="1"/>
      <c r="R2" s="1"/>
    </row>
    <row r="3" spans="1:25" x14ac:dyDescent="0.2">
      <c r="A3" s="1"/>
      <c r="B3" s="2"/>
      <c r="C3" s="3"/>
      <c r="D3" s="4"/>
      <c r="E3" s="4"/>
      <c r="F3" s="5"/>
      <c r="G3" s="6"/>
      <c r="H3" s="7" t="s">
        <v>7</v>
      </c>
      <c r="I3" s="10" t="s">
        <v>33</v>
      </c>
      <c r="J3" s="11"/>
      <c r="K3" s="11"/>
      <c r="L3" s="11"/>
      <c r="M3" s="11"/>
      <c r="Q3" s="11"/>
      <c r="R3" s="11"/>
    </row>
    <row r="4" spans="1:25" ht="13.5" customHeight="1" x14ac:dyDescent="0.25">
      <c r="A4" s="12"/>
      <c r="B4" s="13"/>
      <c r="C4" s="3"/>
      <c r="D4" s="14"/>
      <c r="E4" s="15">
        <v>-0.1</v>
      </c>
      <c r="F4" s="130"/>
      <c r="G4" s="130"/>
      <c r="H4" s="12"/>
      <c r="I4" s="13"/>
      <c r="J4" s="3"/>
      <c r="K4" s="3"/>
      <c r="L4" s="131"/>
      <c r="M4" s="131"/>
      <c r="N4" s="139" t="s">
        <v>15</v>
      </c>
      <c r="O4" s="139"/>
      <c r="P4" s="139"/>
      <c r="Q4" s="3"/>
      <c r="S4" s="139" t="s">
        <v>14</v>
      </c>
      <c r="T4" s="139"/>
      <c r="U4" s="139"/>
    </row>
    <row r="5" spans="1:25" ht="13.5" customHeight="1" x14ac:dyDescent="0.25">
      <c r="A5" s="133" t="s">
        <v>1</v>
      </c>
      <c r="B5" s="133" t="s">
        <v>2</v>
      </c>
      <c r="C5" s="124" t="s">
        <v>0</v>
      </c>
      <c r="D5" s="126" t="s">
        <v>8</v>
      </c>
      <c r="E5" s="135" t="s">
        <v>3</v>
      </c>
      <c r="F5" s="128" t="s">
        <v>9</v>
      </c>
      <c r="G5" s="132"/>
      <c r="H5" s="133" t="s">
        <v>1</v>
      </c>
      <c r="I5" s="133" t="s">
        <v>2</v>
      </c>
      <c r="J5" s="124" t="s">
        <v>0</v>
      </c>
      <c r="K5" s="126" t="s">
        <v>8</v>
      </c>
      <c r="L5" s="128" t="s">
        <v>10</v>
      </c>
      <c r="M5" s="128"/>
      <c r="N5" s="137" t="s">
        <v>11</v>
      </c>
      <c r="O5" s="128"/>
      <c r="P5" s="138"/>
      <c r="Q5" s="126" t="s">
        <v>8</v>
      </c>
      <c r="R5" s="111"/>
      <c r="S5" s="137" t="s">
        <v>11</v>
      </c>
      <c r="T5" s="128"/>
      <c r="U5" s="138"/>
    </row>
    <row r="6" spans="1:25" s="21" customFormat="1" x14ac:dyDescent="0.25">
      <c r="A6" s="134"/>
      <c r="B6" s="134"/>
      <c r="C6" s="125"/>
      <c r="D6" s="127"/>
      <c r="E6" s="136"/>
      <c r="F6" s="98" t="s">
        <v>12</v>
      </c>
      <c r="G6" s="16" t="s">
        <v>4</v>
      </c>
      <c r="H6" s="134"/>
      <c r="I6" s="134"/>
      <c r="J6" s="125"/>
      <c r="K6" s="127"/>
      <c r="L6" s="17" t="s">
        <v>13</v>
      </c>
      <c r="M6" s="18" t="s">
        <v>4</v>
      </c>
      <c r="N6" s="19" t="s">
        <v>51</v>
      </c>
      <c r="O6" s="20" t="s">
        <v>52</v>
      </c>
      <c r="P6" s="19" t="s">
        <v>30</v>
      </c>
      <c r="Q6" s="127"/>
      <c r="R6" s="17" t="s">
        <v>13</v>
      </c>
      <c r="S6" s="19" t="s">
        <v>51</v>
      </c>
      <c r="T6" s="20" t="s">
        <v>52</v>
      </c>
      <c r="U6" s="19" t="s">
        <v>30</v>
      </c>
      <c r="X6" s="66"/>
    </row>
    <row r="7" spans="1:25" s="21" customFormat="1" x14ac:dyDescent="0.25">
      <c r="A7" s="22"/>
      <c r="B7" s="22"/>
      <c r="C7" s="23"/>
      <c r="D7" s="24"/>
      <c r="E7" s="25"/>
      <c r="F7" s="22"/>
      <c r="G7" s="26"/>
      <c r="H7" s="22"/>
      <c r="I7" s="22"/>
      <c r="J7" s="23"/>
      <c r="K7" s="24"/>
      <c r="L7" s="27"/>
      <c r="M7" s="28"/>
      <c r="N7" s="29"/>
      <c r="O7" s="29"/>
      <c r="P7" s="29"/>
      <c r="Q7" s="24"/>
      <c r="R7" s="27"/>
      <c r="S7" s="29"/>
      <c r="T7" s="29"/>
      <c r="U7" s="29"/>
      <c r="X7" s="66"/>
    </row>
    <row r="8" spans="1:25" s="40" customFormat="1" ht="18.75" x14ac:dyDescent="0.25">
      <c r="A8" s="30"/>
      <c r="B8" s="31" t="s">
        <v>16</v>
      </c>
      <c r="C8" s="32"/>
      <c r="D8" s="33"/>
      <c r="E8" s="34"/>
      <c r="F8" s="35"/>
      <c r="G8" s="36"/>
      <c r="H8" s="30"/>
      <c r="I8" s="31" t="str">
        <f>I3</f>
        <v>Scaffolding Installer</v>
      </c>
      <c r="J8" s="32"/>
      <c r="K8" s="33"/>
      <c r="L8" s="37"/>
      <c r="M8" s="38"/>
      <c r="N8" s="39"/>
      <c r="O8" s="39"/>
      <c r="P8" s="39"/>
      <c r="Q8" s="33"/>
      <c r="R8" s="37"/>
      <c r="S8" s="39"/>
      <c r="T8" s="39"/>
      <c r="U8" s="39"/>
      <c r="V8" s="21"/>
      <c r="W8" s="21"/>
      <c r="X8" s="66"/>
      <c r="Y8" s="21"/>
    </row>
    <row r="9" spans="1:25" s="21" customFormat="1" x14ac:dyDescent="0.25">
      <c r="A9" s="41"/>
      <c r="B9" s="42"/>
      <c r="C9" s="43"/>
      <c r="D9" s="44"/>
      <c r="E9" s="45"/>
      <c r="F9" s="46" t="str">
        <f>IF(C9&lt;&gt;"",ROUND(#REF!/#REF!,2),"")</f>
        <v/>
      </c>
      <c r="G9" s="47" t="str">
        <f>IF(F9&lt;&gt;"",ROUND(#REF!*F9,2),"")</f>
        <v/>
      </c>
      <c r="H9" s="41"/>
      <c r="I9" s="42"/>
      <c r="J9" s="43"/>
      <c r="K9" s="44"/>
      <c r="L9" s="48"/>
      <c r="M9" s="49"/>
      <c r="N9" s="50"/>
      <c r="O9" s="50"/>
      <c r="P9" s="50"/>
      <c r="Q9" s="44"/>
      <c r="R9" s="48"/>
      <c r="S9" s="50"/>
      <c r="T9" s="50"/>
      <c r="U9" s="50"/>
      <c r="X9" s="66"/>
    </row>
    <row r="10" spans="1:25" s="21" customFormat="1" ht="19.5" x14ac:dyDescent="0.25">
      <c r="A10" s="41"/>
      <c r="B10" s="51" t="s">
        <v>17</v>
      </c>
      <c r="C10" s="52"/>
      <c r="D10" s="44"/>
      <c r="E10" s="53"/>
      <c r="F10" s="54"/>
      <c r="G10" s="55"/>
      <c r="H10" s="41"/>
      <c r="I10" s="51"/>
      <c r="J10" s="52"/>
      <c r="K10" s="56"/>
      <c r="L10" s="48"/>
      <c r="M10" s="49"/>
      <c r="N10" s="50"/>
      <c r="O10" s="50"/>
      <c r="P10" s="50"/>
      <c r="Q10" s="56"/>
      <c r="R10" s="48"/>
      <c r="S10" s="50"/>
      <c r="T10" s="50"/>
      <c r="U10" s="50"/>
      <c r="X10" s="66"/>
    </row>
    <row r="11" spans="1:25" s="21" customFormat="1" ht="17.25" x14ac:dyDescent="0.25">
      <c r="A11" s="41">
        <v>1</v>
      </c>
      <c r="B11" s="57" t="s">
        <v>18</v>
      </c>
      <c r="C11" s="52" t="s">
        <v>19</v>
      </c>
      <c r="D11" s="44"/>
      <c r="E11" s="53"/>
      <c r="F11" s="54"/>
      <c r="G11" s="55" t="s">
        <v>20</v>
      </c>
      <c r="H11" s="41"/>
      <c r="I11" s="57"/>
      <c r="J11" s="52"/>
      <c r="K11" s="58"/>
      <c r="L11" s="48"/>
      <c r="M11" s="49"/>
      <c r="N11" s="41"/>
      <c r="O11" s="41"/>
      <c r="P11" s="41"/>
      <c r="Q11" s="58"/>
      <c r="R11" s="48"/>
      <c r="S11" s="41"/>
      <c r="T11" s="41"/>
      <c r="U11" s="41"/>
      <c r="X11" s="66"/>
    </row>
    <row r="12" spans="1:25" s="21" customFormat="1" ht="17.25" x14ac:dyDescent="0.25">
      <c r="A12" s="41">
        <v>2</v>
      </c>
      <c r="B12" s="57" t="s">
        <v>21</v>
      </c>
      <c r="C12" s="52" t="s">
        <v>19</v>
      </c>
      <c r="D12" s="44"/>
      <c r="E12" s="53"/>
      <c r="F12" s="54"/>
      <c r="G12" s="55" t="s">
        <v>20</v>
      </c>
      <c r="H12" s="41"/>
      <c r="I12" s="57"/>
      <c r="J12" s="52"/>
      <c r="K12" s="58"/>
      <c r="L12" s="48"/>
      <c r="M12" s="49"/>
      <c r="N12" s="41"/>
      <c r="O12" s="41"/>
      <c r="P12" s="41"/>
      <c r="Q12" s="58"/>
      <c r="R12" s="48"/>
      <c r="S12" s="41"/>
      <c r="T12" s="41"/>
      <c r="U12" s="41"/>
      <c r="V12" s="59"/>
      <c r="X12" s="66"/>
    </row>
    <row r="13" spans="1:25" s="21" customFormat="1" ht="17.25" x14ac:dyDescent="0.25">
      <c r="A13" s="41">
        <v>3</v>
      </c>
      <c r="B13" s="57" t="s">
        <v>23</v>
      </c>
      <c r="C13" s="43" t="s">
        <v>19</v>
      </c>
      <c r="D13" s="44"/>
      <c r="E13" s="53"/>
      <c r="F13" s="54"/>
      <c r="G13" s="55" t="s">
        <v>20</v>
      </c>
      <c r="H13" s="41"/>
      <c r="I13" s="99" t="s">
        <v>48</v>
      </c>
      <c r="J13" s="52"/>
      <c r="K13" s="58"/>
      <c r="L13" s="48"/>
      <c r="M13" s="49"/>
      <c r="N13" s="41"/>
      <c r="O13" s="41"/>
      <c r="P13" s="41"/>
      <c r="Q13" s="58"/>
      <c r="R13" s="48"/>
      <c r="S13" s="41"/>
      <c r="T13" s="41"/>
      <c r="U13" s="41"/>
      <c r="V13" s="100" t="s">
        <v>50</v>
      </c>
      <c r="X13" s="66"/>
    </row>
    <row r="14" spans="1:25" s="21" customFormat="1" ht="17.25" x14ac:dyDescent="0.25">
      <c r="A14" s="41"/>
      <c r="B14" s="57"/>
      <c r="C14" s="43"/>
      <c r="D14" s="44"/>
      <c r="E14" s="53"/>
      <c r="F14" s="54"/>
      <c r="G14" s="55"/>
      <c r="H14" s="41">
        <v>1</v>
      </c>
      <c r="I14" s="96" t="s">
        <v>34</v>
      </c>
      <c r="J14" s="52" t="s">
        <v>44</v>
      </c>
      <c r="K14" s="58">
        <v>5387</v>
      </c>
      <c r="L14" s="48">
        <v>3</v>
      </c>
      <c r="M14" s="70">
        <f t="shared" ref="M14" si="0">+ROUND($K14*L14,2)</f>
        <v>16161</v>
      </c>
      <c r="N14" s="101">
        <v>1676</v>
      </c>
      <c r="O14" s="101">
        <f>+P14-N14</f>
        <v>3664</v>
      </c>
      <c r="P14" s="101">
        <v>5340</v>
      </c>
      <c r="Q14" s="58">
        <v>5387</v>
      </c>
      <c r="R14" s="48">
        <v>3</v>
      </c>
      <c r="S14" s="101">
        <v>1676</v>
      </c>
      <c r="T14" s="101">
        <f>+U14-S14</f>
        <v>3664</v>
      </c>
      <c r="U14" s="101">
        <f>+P14</f>
        <v>5340</v>
      </c>
      <c r="V14" s="100">
        <v>3</v>
      </c>
      <c r="W14" s="100">
        <f>+U14*V14</f>
        <v>16020</v>
      </c>
      <c r="X14" s="109">
        <f>+(W14+W26)/5</f>
        <v>3708.3599999999997</v>
      </c>
      <c r="Y14" s="100">
        <f>+X14*5</f>
        <v>18541.8</v>
      </c>
    </row>
    <row r="15" spans="1:25" s="21" customFormat="1" ht="17.25" x14ac:dyDescent="0.25">
      <c r="A15" s="41"/>
      <c r="B15" s="57"/>
      <c r="C15" s="43"/>
      <c r="D15" s="44"/>
      <c r="E15" s="53"/>
      <c r="F15" s="54"/>
      <c r="G15" s="55"/>
      <c r="H15" s="41">
        <v>2</v>
      </c>
      <c r="I15" s="96" t="s">
        <v>35</v>
      </c>
      <c r="J15" s="52" t="s">
        <v>44</v>
      </c>
      <c r="K15" s="58" t="s">
        <v>20</v>
      </c>
      <c r="L15" s="48">
        <v>2.5</v>
      </c>
      <c r="M15" s="70" t="s">
        <v>20</v>
      </c>
      <c r="N15" s="101"/>
      <c r="O15" s="101"/>
      <c r="P15" s="101"/>
      <c r="Q15" s="58" t="s">
        <v>20</v>
      </c>
      <c r="R15" s="48">
        <v>2.5</v>
      </c>
      <c r="S15" s="101"/>
      <c r="T15" s="101"/>
      <c r="U15" s="101"/>
      <c r="V15" s="100">
        <v>2.5</v>
      </c>
      <c r="W15" s="100"/>
      <c r="X15" s="109"/>
      <c r="Y15" s="100"/>
    </row>
    <row r="16" spans="1:25" s="21" customFormat="1" ht="17.25" x14ac:dyDescent="0.25">
      <c r="A16" s="41"/>
      <c r="B16" s="60"/>
      <c r="C16" s="52"/>
      <c r="D16" s="61"/>
      <c r="E16" s="62"/>
      <c r="F16" s="54"/>
      <c r="G16" s="55"/>
      <c r="H16" s="41">
        <v>3</v>
      </c>
      <c r="I16" s="96" t="s">
        <v>36</v>
      </c>
      <c r="J16" s="52" t="s">
        <v>44</v>
      </c>
      <c r="K16" s="58">
        <v>764</v>
      </c>
      <c r="L16" s="48">
        <v>3</v>
      </c>
      <c r="M16" s="70">
        <f t="shared" ref="M16:M18" si="1">+ROUND($K16*L16,2)</f>
        <v>2292</v>
      </c>
      <c r="N16" s="101">
        <v>349</v>
      </c>
      <c r="O16" s="101">
        <f t="shared" ref="O16:O18" si="2">+P16-N16</f>
        <v>1221</v>
      </c>
      <c r="P16" s="101">
        <v>1570</v>
      </c>
      <c r="Q16" s="58">
        <v>764</v>
      </c>
      <c r="R16" s="48">
        <v>3</v>
      </c>
      <c r="S16" s="101">
        <v>349</v>
      </c>
      <c r="T16" s="101">
        <f t="shared" ref="T16:T18" si="3">+U16-S16</f>
        <v>1221</v>
      </c>
      <c r="U16" s="101">
        <f>+P16</f>
        <v>1570</v>
      </c>
      <c r="V16" s="100">
        <v>3</v>
      </c>
      <c r="W16" s="100">
        <f t="shared" ref="W16:W18" si="4">+U16*V16</f>
        <v>4710</v>
      </c>
      <c r="X16" s="109">
        <f>+(W16+W28)/5</f>
        <v>1004</v>
      </c>
      <c r="Y16" s="100">
        <v>3820</v>
      </c>
    </row>
    <row r="17" spans="1:33" s="21" customFormat="1" ht="17.25" x14ac:dyDescent="0.25">
      <c r="A17" s="41"/>
      <c r="B17" s="60"/>
      <c r="C17" s="52"/>
      <c r="D17" s="61"/>
      <c r="E17" s="62"/>
      <c r="F17" s="54"/>
      <c r="G17" s="55"/>
      <c r="H17" s="41">
        <v>4</v>
      </c>
      <c r="I17" s="96" t="s">
        <v>37</v>
      </c>
      <c r="J17" s="52" t="s">
        <v>44</v>
      </c>
      <c r="K17" s="58">
        <v>2639</v>
      </c>
      <c r="L17" s="48">
        <v>3</v>
      </c>
      <c r="M17" s="70">
        <f t="shared" si="1"/>
        <v>7917</v>
      </c>
      <c r="N17" s="101">
        <v>396</v>
      </c>
      <c r="O17" s="101">
        <f t="shared" si="2"/>
        <v>715</v>
      </c>
      <c r="P17" s="101">
        <v>1111</v>
      </c>
      <c r="Q17" s="58">
        <v>2639</v>
      </c>
      <c r="R17" s="48">
        <v>2.5</v>
      </c>
      <c r="S17" s="101">
        <v>396</v>
      </c>
      <c r="T17" s="101">
        <f t="shared" si="3"/>
        <v>715</v>
      </c>
      <c r="U17" s="101">
        <f>+P17</f>
        <v>1111</v>
      </c>
      <c r="V17" s="100">
        <v>2.5</v>
      </c>
      <c r="W17" s="100">
        <f t="shared" si="4"/>
        <v>2777.5</v>
      </c>
      <c r="X17" s="109">
        <f>+((W17+W29)/5.5)</f>
        <v>809.72727272727275</v>
      </c>
      <c r="Y17" s="100">
        <f>+X17*5.5</f>
        <v>4453.5</v>
      </c>
    </row>
    <row r="18" spans="1:33" s="21" customFormat="1" ht="17.25" x14ac:dyDescent="0.25">
      <c r="A18" s="41"/>
      <c r="B18" s="60"/>
      <c r="C18" s="52"/>
      <c r="D18" s="61"/>
      <c r="E18" s="62"/>
      <c r="F18" s="54"/>
      <c r="G18" s="55"/>
      <c r="H18" s="41">
        <v>5</v>
      </c>
      <c r="I18" s="96" t="s">
        <v>38</v>
      </c>
      <c r="J18" s="52" t="s">
        <v>44</v>
      </c>
      <c r="K18" s="58">
        <v>91</v>
      </c>
      <c r="L18" s="48">
        <v>3</v>
      </c>
      <c r="M18" s="70">
        <f t="shared" si="1"/>
        <v>273</v>
      </c>
      <c r="N18" s="101">
        <v>22</v>
      </c>
      <c r="O18" s="101">
        <f t="shared" si="2"/>
        <v>0</v>
      </c>
      <c r="P18" s="101">
        <v>22</v>
      </c>
      <c r="Q18" s="58">
        <v>91</v>
      </c>
      <c r="R18" s="104">
        <v>2.5</v>
      </c>
      <c r="S18" s="101">
        <v>22</v>
      </c>
      <c r="T18" s="101">
        <f t="shared" si="3"/>
        <v>0</v>
      </c>
      <c r="U18" s="101">
        <f>+P18</f>
        <v>22</v>
      </c>
      <c r="V18" s="104">
        <v>2.5</v>
      </c>
      <c r="W18" s="100">
        <f t="shared" si="4"/>
        <v>55</v>
      </c>
      <c r="X18" s="109">
        <f>+(W18+W30)/5.5</f>
        <v>10</v>
      </c>
      <c r="Y18" s="100">
        <f>+X18*5.5</f>
        <v>55</v>
      </c>
      <c r="AC18" s="66"/>
      <c r="AD18" s="67"/>
      <c r="AE18" s="68"/>
      <c r="AF18" s="69"/>
      <c r="AG18" s="69"/>
    </row>
    <row r="19" spans="1:33" s="21" customFormat="1" ht="17.25" x14ac:dyDescent="0.25">
      <c r="A19" s="41"/>
      <c r="B19" s="60"/>
      <c r="C19" s="52"/>
      <c r="D19" s="61"/>
      <c r="E19" s="62"/>
      <c r="F19" s="54"/>
      <c r="G19" s="55"/>
      <c r="H19" s="41">
        <v>6</v>
      </c>
      <c r="I19" s="96" t="s">
        <v>39</v>
      </c>
      <c r="J19" s="52" t="s">
        <v>44</v>
      </c>
      <c r="K19" s="58" t="s">
        <v>20</v>
      </c>
      <c r="L19" s="48">
        <v>60</v>
      </c>
      <c r="M19" s="70" t="s">
        <v>20</v>
      </c>
      <c r="N19" s="101"/>
      <c r="O19" s="101"/>
      <c r="P19" s="101"/>
      <c r="Q19" s="58" t="s">
        <v>20</v>
      </c>
      <c r="R19" s="48">
        <v>60</v>
      </c>
      <c r="S19" s="101"/>
      <c r="T19" s="101"/>
      <c r="U19" s="101"/>
      <c r="V19" s="100">
        <v>60</v>
      </c>
      <c r="W19" s="100"/>
      <c r="X19" s="110"/>
      <c r="Y19" s="100"/>
      <c r="AC19" s="66"/>
      <c r="AD19" s="67"/>
      <c r="AE19" s="68"/>
      <c r="AF19" s="69"/>
      <c r="AG19" s="69"/>
    </row>
    <row r="20" spans="1:33" s="21" customFormat="1" ht="17.25" x14ac:dyDescent="0.25">
      <c r="A20" s="41"/>
      <c r="B20" s="57"/>
      <c r="C20" s="43"/>
      <c r="D20" s="44"/>
      <c r="E20" s="53"/>
      <c r="F20" s="54"/>
      <c r="G20" s="55"/>
      <c r="H20" s="41">
        <v>7</v>
      </c>
      <c r="I20" s="96" t="s">
        <v>40</v>
      </c>
      <c r="J20" s="52" t="s">
        <v>44</v>
      </c>
      <c r="K20" s="58" t="s">
        <v>20</v>
      </c>
      <c r="L20" s="48">
        <v>3</v>
      </c>
      <c r="M20" s="70" t="s">
        <v>20</v>
      </c>
      <c r="N20" s="101"/>
      <c r="O20" s="101"/>
      <c r="P20" s="101"/>
      <c r="Q20" s="58" t="s">
        <v>20</v>
      </c>
      <c r="R20" s="48">
        <v>14</v>
      </c>
      <c r="S20" s="101"/>
      <c r="T20" s="101"/>
      <c r="U20" s="101"/>
      <c r="V20" s="100">
        <v>14</v>
      </c>
      <c r="W20" s="100"/>
      <c r="X20" s="110"/>
      <c r="Y20" s="100"/>
    </row>
    <row r="21" spans="1:33" s="21" customFormat="1" ht="17.25" x14ac:dyDescent="0.25">
      <c r="A21" s="41"/>
      <c r="B21" s="57"/>
      <c r="C21" s="43"/>
      <c r="D21" s="44"/>
      <c r="E21" s="53"/>
      <c r="F21" s="54"/>
      <c r="G21" s="55"/>
      <c r="H21" s="41">
        <v>8</v>
      </c>
      <c r="I21" s="96" t="s">
        <v>41</v>
      </c>
      <c r="J21" s="52" t="s">
        <v>45</v>
      </c>
      <c r="K21" s="58" t="s">
        <v>20</v>
      </c>
      <c r="L21" s="48">
        <v>15</v>
      </c>
      <c r="M21" s="70" t="s">
        <v>20</v>
      </c>
      <c r="N21" s="101"/>
      <c r="O21" s="101"/>
      <c r="P21" s="101"/>
      <c r="Q21" s="58" t="s">
        <v>20</v>
      </c>
      <c r="R21" s="48">
        <v>2.5</v>
      </c>
      <c r="S21" s="101"/>
      <c r="T21" s="101"/>
      <c r="U21" s="101"/>
      <c r="V21" s="100">
        <v>2.5</v>
      </c>
      <c r="W21" s="100"/>
      <c r="X21" s="110"/>
      <c r="Y21" s="100"/>
    </row>
    <row r="22" spans="1:33" s="21" customFormat="1" ht="17.25" x14ac:dyDescent="0.25">
      <c r="A22" s="41"/>
      <c r="B22" s="60"/>
      <c r="C22" s="52"/>
      <c r="D22" s="61"/>
      <c r="E22" s="62"/>
      <c r="F22" s="54"/>
      <c r="G22" s="55"/>
      <c r="H22" s="41">
        <v>9</v>
      </c>
      <c r="I22" s="96" t="s">
        <v>42</v>
      </c>
      <c r="J22" s="52" t="s">
        <v>46</v>
      </c>
      <c r="K22" s="58" t="s">
        <v>20</v>
      </c>
      <c r="L22" s="48">
        <v>15</v>
      </c>
      <c r="M22" s="70" t="s">
        <v>20</v>
      </c>
      <c r="N22" s="101"/>
      <c r="O22" s="101"/>
      <c r="P22" s="101"/>
      <c r="Q22" s="58" t="s">
        <v>20</v>
      </c>
      <c r="R22" s="48">
        <v>15</v>
      </c>
      <c r="S22" s="101"/>
      <c r="T22" s="101"/>
      <c r="U22" s="101"/>
      <c r="V22" s="100">
        <v>15</v>
      </c>
      <c r="W22" s="100"/>
      <c r="X22" s="110"/>
      <c r="Y22" s="100"/>
    </row>
    <row r="23" spans="1:33" s="21" customFormat="1" ht="34.5" x14ac:dyDescent="0.25">
      <c r="A23" s="41"/>
      <c r="B23" s="60"/>
      <c r="C23" s="52"/>
      <c r="D23" s="61"/>
      <c r="E23" s="62"/>
      <c r="F23" s="54"/>
      <c r="G23" s="55"/>
      <c r="H23" s="41">
        <v>10</v>
      </c>
      <c r="I23" s="96" t="s">
        <v>43</v>
      </c>
      <c r="J23" s="52" t="s">
        <v>47</v>
      </c>
      <c r="K23" s="58" t="s">
        <v>20</v>
      </c>
      <c r="L23" s="48">
        <v>80</v>
      </c>
      <c r="M23" s="70" t="s">
        <v>20</v>
      </c>
      <c r="N23" s="101"/>
      <c r="O23" s="101"/>
      <c r="P23" s="101"/>
      <c r="Q23" s="58" t="s">
        <v>20</v>
      </c>
      <c r="R23" s="48">
        <v>80</v>
      </c>
      <c r="S23" s="101"/>
      <c r="T23" s="101"/>
      <c r="U23" s="101"/>
      <c r="V23" s="100">
        <v>80</v>
      </c>
      <c r="W23" s="100"/>
      <c r="X23" s="110"/>
      <c r="Y23" s="100"/>
    </row>
    <row r="24" spans="1:33" s="21" customFormat="1" ht="17.25" x14ac:dyDescent="0.25">
      <c r="A24" s="41"/>
      <c r="B24" s="60"/>
      <c r="C24" s="52"/>
      <c r="D24" s="61"/>
      <c r="E24" s="62"/>
      <c r="F24" s="54"/>
      <c r="G24" s="55"/>
      <c r="H24" s="41"/>
      <c r="I24" s="60"/>
      <c r="J24" s="52"/>
      <c r="K24" s="61"/>
      <c r="L24" s="63"/>
      <c r="M24" s="64"/>
      <c r="N24" s="102"/>
      <c r="O24" s="102"/>
      <c r="P24" s="102"/>
      <c r="Q24" s="61"/>
      <c r="R24" s="63"/>
      <c r="S24" s="102"/>
      <c r="T24" s="102"/>
      <c r="U24" s="102"/>
      <c r="V24" s="100"/>
      <c r="W24" s="100"/>
      <c r="X24" s="110"/>
      <c r="Y24" s="100"/>
      <c r="AC24" s="66"/>
      <c r="AD24" s="67"/>
      <c r="AE24" s="68"/>
      <c r="AF24" s="69"/>
      <c r="AG24" s="69"/>
    </row>
    <row r="25" spans="1:33" s="21" customFormat="1" ht="17.25" x14ac:dyDescent="0.25">
      <c r="A25" s="41">
        <v>3</v>
      </c>
      <c r="B25" s="57" t="s">
        <v>23</v>
      </c>
      <c r="C25" s="43" t="s">
        <v>19</v>
      </c>
      <c r="D25" s="44"/>
      <c r="E25" s="53"/>
      <c r="F25" s="54"/>
      <c r="G25" s="55" t="s">
        <v>20</v>
      </c>
      <c r="H25" s="41"/>
      <c r="I25" s="99" t="s">
        <v>49</v>
      </c>
      <c r="J25" s="52"/>
      <c r="K25" s="58"/>
      <c r="L25" s="48"/>
      <c r="M25" s="49"/>
      <c r="N25" s="103"/>
      <c r="O25" s="103"/>
      <c r="P25" s="103"/>
      <c r="Q25" s="58"/>
      <c r="R25" s="48"/>
      <c r="S25" s="103"/>
      <c r="T25" s="103"/>
      <c r="U25" s="103"/>
      <c r="V25" s="100"/>
      <c r="W25" s="100"/>
      <c r="X25" s="110"/>
      <c r="Y25" s="100"/>
    </row>
    <row r="26" spans="1:33" s="21" customFormat="1" ht="17.25" x14ac:dyDescent="0.25">
      <c r="A26" s="41"/>
      <c r="B26" s="57"/>
      <c r="C26" s="43"/>
      <c r="D26" s="44"/>
      <c r="E26" s="53"/>
      <c r="F26" s="54"/>
      <c r="G26" s="55"/>
      <c r="H26" s="41">
        <v>1</v>
      </c>
      <c r="I26" s="96" t="s">
        <v>34</v>
      </c>
      <c r="J26" s="52" t="s">
        <v>44</v>
      </c>
      <c r="K26" s="58">
        <v>5387</v>
      </c>
      <c r="L26" s="48">
        <v>2</v>
      </c>
      <c r="M26" s="70">
        <f t="shared" ref="M26" si="5">+ROUND($K26*L26,2)</f>
        <v>10774</v>
      </c>
      <c r="N26" s="101">
        <v>159</v>
      </c>
      <c r="O26" s="101">
        <f t="shared" ref="O26" si="6">+P26-N26</f>
        <v>1242</v>
      </c>
      <c r="P26" s="101">
        <v>1401</v>
      </c>
      <c r="Q26" s="58">
        <v>5387</v>
      </c>
      <c r="R26" s="104">
        <v>1.8</v>
      </c>
      <c r="S26" s="101">
        <v>159</v>
      </c>
      <c r="T26" s="101">
        <f t="shared" ref="T26" si="7">+U26-S26</f>
        <v>1242</v>
      </c>
      <c r="U26" s="101">
        <f>+P26</f>
        <v>1401</v>
      </c>
      <c r="V26" s="104">
        <v>1.8</v>
      </c>
      <c r="W26" s="100">
        <f>+U26*V26</f>
        <v>2521.8000000000002</v>
      </c>
      <c r="X26" s="110"/>
      <c r="Y26" s="100">
        <f>+W16+W28-Y16</f>
        <v>1200</v>
      </c>
      <c r="Z26" s="66">
        <f>+Y26/5.5</f>
        <v>218.18181818181819</v>
      </c>
    </row>
    <row r="27" spans="1:33" s="21" customFormat="1" ht="17.25" x14ac:dyDescent="0.25">
      <c r="A27" s="41"/>
      <c r="B27" s="57"/>
      <c r="C27" s="43"/>
      <c r="D27" s="44"/>
      <c r="E27" s="53"/>
      <c r="F27" s="54"/>
      <c r="G27" s="55"/>
      <c r="H27" s="41">
        <v>2</v>
      </c>
      <c r="I27" s="96" t="s">
        <v>35</v>
      </c>
      <c r="J27" s="52" t="s">
        <v>44</v>
      </c>
      <c r="K27" s="58" t="s">
        <v>20</v>
      </c>
      <c r="L27" s="48">
        <v>1.5</v>
      </c>
      <c r="M27" s="70" t="s">
        <v>20</v>
      </c>
      <c r="N27" s="101"/>
      <c r="O27" s="101"/>
      <c r="P27" s="101"/>
      <c r="Q27" s="58" t="s">
        <v>20</v>
      </c>
      <c r="R27" s="48">
        <v>1.5</v>
      </c>
      <c r="S27" s="101"/>
      <c r="T27" s="101"/>
      <c r="U27" s="101"/>
      <c r="V27" s="100">
        <v>1.5</v>
      </c>
      <c r="W27" s="100"/>
      <c r="X27" s="110"/>
      <c r="Y27" s="100"/>
      <c r="Z27" s="109">
        <f>+Z26+X17</f>
        <v>1027.909090909091</v>
      </c>
    </row>
    <row r="28" spans="1:33" s="21" customFormat="1" ht="17.25" x14ac:dyDescent="0.25">
      <c r="A28" s="41"/>
      <c r="B28" s="60"/>
      <c r="C28" s="52"/>
      <c r="D28" s="61"/>
      <c r="E28" s="62"/>
      <c r="F28" s="54"/>
      <c r="G28" s="55"/>
      <c r="H28" s="41">
        <v>3</v>
      </c>
      <c r="I28" s="96" t="s">
        <v>36</v>
      </c>
      <c r="J28" s="52" t="s">
        <v>44</v>
      </c>
      <c r="K28" s="58">
        <v>764</v>
      </c>
      <c r="L28" s="48">
        <v>2</v>
      </c>
      <c r="M28" s="70">
        <f t="shared" ref="M28:M30" si="8">+ROUND($K28*L28,2)</f>
        <v>1528</v>
      </c>
      <c r="N28" s="101"/>
      <c r="O28" s="101">
        <f t="shared" ref="O28" si="9">+P28-N28</f>
        <v>155</v>
      </c>
      <c r="P28" s="101">
        <v>155</v>
      </c>
      <c r="Q28" s="58">
        <v>764</v>
      </c>
      <c r="R28" s="48">
        <v>2</v>
      </c>
      <c r="S28" s="101"/>
      <c r="T28" s="101">
        <f t="shared" ref="T28:T30" si="10">+U28-S28</f>
        <v>155</v>
      </c>
      <c r="U28" s="101">
        <f>+P28</f>
        <v>155</v>
      </c>
      <c r="V28" s="100">
        <v>2</v>
      </c>
      <c r="W28" s="100">
        <f>+U28*V28</f>
        <v>310</v>
      </c>
      <c r="X28" s="110"/>
      <c r="Y28" s="100"/>
    </row>
    <row r="29" spans="1:33" s="21" customFormat="1" ht="17.25" x14ac:dyDescent="0.25">
      <c r="A29" s="41"/>
      <c r="B29" s="60"/>
      <c r="C29" s="52"/>
      <c r="D29" s="61"/>
      <c r="E29" s="62"/>
      <c r="F29" s="54"/>
      <c r="G29" s="55"/>
      <c r="H29" s="41">
        <v>4</v>
      </c>
      <c r="I29" s="96" t="s">
        <v>37</v>
      </c>
      <c r="J29" s="52" t="s">
        <v>44</v>
      </c>
      <c r="K29" s="58">
        <v>2639</v>
      </c>
      <c r="L29" s="48">
        <v>2.5</v>
      </c>
      <c r="M29" s="70">
        <f t="shared" si="8"/>
        <v>6597.5</v>
      </c>
      <c r="N29" s="101">
        <v>392</v>
      </c>
      <c r="O29" s="101">
        <f t="shared" ref="O29:O30" si="11">+P29-N29</f>
        <v>446</v>
      </c>
      <c r="P29" s="101">
        <v>838</v>
      </c>
      <c r="Q29" s="58">
        <v>2639</v>
      </c>
      <c r="R29" s="48">
        <v>2</v>
      </c>
      <c r="S29" s="101">
        <v>392</v>
      </c>
      <c r="T29" s="101">
        <f t="shared" si="10"/>
        <v>446</v>
      </c>
      <c r="U29" s="101">
        <f>+P29</f>
        <v>838</v>
      </c>
      <c r="V29" s="100">
        <v>2</v>
      </c>
      <c r="W29" s="100">
        <f>+U29*V29</f>
        <v>1676</v>
      </c>
      <c r="X29" s="110"/>
      <c r="Y29" s="100"/>
    </row>
    <row r="30" spans="1:33" s="21" customFormat="1" ht="17.25" x14ac:dyDescent="0.25">
      <c r="A30" s="41"/>
      <c r="B30" s="60"/>
      <c r="C30" s="52"/>
      <c r="D30" s="61"/>
      <c r="E30" s="62"/>
      <c r="F30" s="54"/>
      <c r="G30" s="55"/>
      <c r="H30" s="41">
        <v>5</v>
      </c>
      <c r="I30" s="96" t="s">
        <v>38</v>
      </c>
      <c r="J30" s="52" t="s">
        <v>44</v>
      </c>
      <c r="K30" s="58">
        <v>91</v>
      </c>
      <c r="L30" s="48">
        <v>2.5</v>
      </c>
      <c r="M30" s="70">
        <f t="shared" si="8"/>
        <v>227.5</v>
      </c>
      <c r="N30" s="101"/>
      <c r="O30" s="101">
        <f t="shared" si="11"/>
        <v>0</v>
      </c>
      <c r="P30" s="101"/>
      <c r="Q30" s="58">
        <v>91</v>
      </c>
      <c r="R30" s="48">
        <v>2</v>
      </c>
      <c r="S30" s="101"/>
      <c r="T30" s="101">
        <f t="shared" si="10"/>
        <v>0</v>
      </c>
      <c r="U30" s="101"/>
      <c r="V30" s="100">
        <v>2</v>
      </c>
      <c r="W30" s="100"/>
      <c r="X30" s="110"/>
      <c r="Y30" s="100"/>
      <c r="AC30" s="66"/>
      <c r="AD30" s="67"/>
      <c r="AE30" s="68"/>
      <c r="AF30" s="69"/>
      <c r="AG30" s="69"/>
    </row>
    <row r="31" spans="1:33" s="21" customFormat="1" ht="17.25" x14ac:dyDescent="0.25">
      <c r="A31" s="41"/>
      <c r="B31" s="60"/>
      <c r="C31" s="52"/>
      <c r="D31" s="61"/>
      <c r="E31" s="62"/>
      <c r="F31" s="54"/>
      <c r="G31" s="55"/>
      <c r="H31" s="41">
        <v>6</v>
      </c>
      <c r="I31" s="96" t="s">
        <v>39</v>
      </c>
      <c r="J31" s="52" t="s">
        <v>44</v>
      </c>
      <c r="K31" s="58" t="s">
        <v>20</v>
      </c>
      <c r="L31" s="48">
        <v>30</v>
      </c>
      <c r="M31" s="70" t="s">
        <v>20</v>
      </c>
      <c r="N31" s="101"/>
      <c r="O31" s="101"/>
      <c r="P31" s="101"/>
      <c r="Q31" s="58" t="s">
        <v>20</v>
      </c>
      <c r="R31" s="48">
        <v>1.5</v>
      </c>
      <c r="S31" s="101"/>
      <c r="T31" s="101"/>
      <c r="U31" s="101"/>
      <c r="V31" s="100">
        <v>1.5</v>
      </c>
      <c r="W31" s="100"/>
      <c r="X31" s="110"/>
      <c r="Y31" s="100"/>
      <c r="AC31" s="66"/>
      <c r="AD31" s="67"/>
      <c r="AE31" s="68"/>
      <c r="AF31" s="69"/>
      <c r="AG31" s="69"/>
    </row>
    <row r="32" spans="1:33" s="21" customFormat="1" ht="17.25" x14ac:dyDescent="0.25">
      <c r="A32" s="41"/>
      <c r="B32" s="57"/>
      <c r="C32" s="43"/>
      <c r="D32" s="44"/>
      <c r="E32" s="53"/>
      <c r="F32" s="54"/>
      <c r="G32" s="55"/>
      <c r="H32" s="41">
        <v>7</v>
      </c>
      <c r="I32" s="96" t="s">
        <v>40</v>
      </c>
      <c r="J32" s="52" t="s">
        <v>44</v>
      </c>
      <c r="K32" s="58" t="s">
        <v>20</v>
      </c>
      <c r="L32" s="48">
        <v>2.5</v>
      </c>
      <c r="M32" s="70" t="s">
        <v>20</v>
      </c>
      <c r="N32" s="101"/>
      <c r="O32" s="101"/>
      <c r="P32" s="101"/>
      <c r="Q32" s="58" t="s">
        <v>20</v>
      </c>
      <c r="R32" s="48">
        <v>30</v>
      </c>
      <c r="S32" s="101"/>
      <c r="T32" s="101"/>
      <c r="U32" s="101"/>
      <c r="V32" s="100">
        <v>30</v>
      </c>
      <c r="W32" s="100"/>
      <c r="X32" s="110"/>
      <c r="Y32" s="100"/>
    </row>
    <row r="33" spans="1:33" s="21" customFormat="1" ht="17.25" x14ac:dyDescent="0.25">
      <c r="A33" s="41"/>
      <c r="B33" s="57"/>
      <c r="C33" s="43"/>
      <c r="D33" s="44"/>
      <c r="E33" s="53"/>
      <c r="F33" s="54"/>
      <c r="G33" s="55"/>
      <c r="H33" s="41">
        <v>8</v>
      </c>
      <c r="I33" s="96" t="s">
        <v>41</v>
      </c>
      <c r="J33" s="52" t="s">
        <v>45</v>
      </c>
      <c r="K33" s="58" t="s">
        <v>20</v>
      </c>
      <c r="L33" s="48">
        <v>8</v>
      </c>
      <c r="M33" s="70" t="s">
        <v>20</v>
      </c>
      <c r="N33" s="101"/>
      <c r="O33" s="101"/>
      <c r="P33" s="101"/>
      <c r="Q33" s="58" t="s">
        <v>20</v>
      </c>
      <c r="R33" s="48">
        <v>10</v>
      </c>
      <c r="S33" s="101"/>
      <c r="T33" s="101"/>
      <c r="U33" s="101"/>
      <c r="V33" s="100">
        <v>10</v>
      </c>
      <c r="W33" s="100"/>
      <c r="X33" s="110"/>
      <c r="Y33" s="100"/>
    </row>
    <row r="34" spans="1:33" s="21" customFormat="1" ht="17.25" x14ac:dyDescent="0.25">
      <c r="A34" s="41"/>
      <c r="B34" s="60"/>
      <c r="C34" s="52"/>
      <c r="D34" s="61"/>
      <c r="E34" s="62"/>
      <c r="F34" s="54"/>
      <c r="G34" s="55"/>
      <c r="H34" s="41">
        <v>9</v>
      </c>
      <c r="I34" s="96" t="s">
        <v>42</v>
      </c>
      <c r="J34" s="52" t="s">
        <v>46</v>
      </c>
      <c r="K34" s="58" t="s">
        <v>20</v>
      </c>
      <c r="L34" s="48">
        <v>10</v>
      </c>
      <c r="M34" s="70" t="s">
        <v>20</v>
      </c>
      <c r="N34" s="101"/>
      <c r="O34" s="101"/>
      <c r="P34" s="101"/>
      <c r="Q34" s="58" t="s">
        <v>20</v>
      </c>
      <c r="R34" s="48">
        <v>8</v>
      </c>
      <c r="S34" s="101"/>
      <c r="T34" s="101"/>
      <c r="U34" s="101"/>
      <c r="V34" s="100">
        <v>8</v>
      </c>
      <c r="W34" s="100"/>
      <c r="X34" s="110"/>
      <c r="Y34" s="100"/>
    </row>
    <row r="35" spans="1:33" s="21" customFormat="1" ht="17.25" x14ac:dyDescent="0.25">
      <c r="A35" s="41"/>
      <c r="B35" s="60"/>
      <c r="C35" s="52"/>
      <c r="D35" s="61"/>
      <c r="E35" s="62"/>
      <c r="F35" s="54"/>
      <c r="G35" s="55"/>
      <c r="H35" s="41"/>
      <c r="I35" s="60"/>
      <c r="J35" s="52"/>
      <c r="K35" s="61"/>
      <c r="L35" s="63"/>
      <c r="M35" s="64"/>
      <c r="N35" s="102"/>
      <c r="O35" s="102"/>
      <c r="P35" s="102"/>
      <c r="Q35" s="61"/>
      <c r="R35" s="63"/>
      <c r="S35" s="102"/>
      <c r="T35" s="102"/>
      <c r="U35" s="102"/>
      <c r="V35" s="100"/>
      <c r="X35" s="66"/>
      <c r="AC35" s="66"/>
      <c r="AD35" s="67"/>
      <c r="AE35" s="68"/>
      <c r="AF35" s="69"/>
      <c r="AG35" s="69"/>
    </row>
    <row r="36" spans="1:33" s="21" customFormat="1" ht="17.25" x14ac:dyDescent="0.25">
      <c r="A36" s="41"/>
      <c r="B36" s="60"/>
      <c r="C36" s="52"/>
      <c r="D36" s="61"/>
      <c r="E36" s="62"/>
      <c r="F36" s="54"/>
      <c r="G36" s="55"/>
      <c r="H36" s="41"/>
      <c r="I36" s="60"/>
      <c r="J36" s="52"/>
      <c r="K36" s="61"/>
      <c r="L36" s="48"/>
      <c r="M36" s="49"/>
      <c r="N36" s="50"/>
      <c r="O36" s="50"/>
      <c r="P36" s="50"/>
      <c r="Q36" s="61"/>
      <c r="R36" s="48"/>
      <c r="S36" s="50"/>
      <c r="T36" s="50"/>
      <c r="U36" s="50"/>
      <c r="V36" s="100"/>
      <c r="X36" s="66"/>
      <c r="AC36" s="66"/>
      <c r="AD36" s="67"/>
      <c r="AE36" s="68"/>
      <c r="AF36" s="69"/>
      <c r="AG36" s="69"/>
    </row>
    <row r="37" spans="1:33" s="21" customFormat="1" ht="17.25" x14ac:dyDescent="0.25">
      <c r="A37" s="41">
        <v>11</v>
      </c>
      <c r="B37" s="57" t="s">
        <v>24</v>
      </c>
      <c r="C37" s="52" t="s">
        <v>22</v>
      </c>
      <c r="D37" s="61">
        <v>5740</v>
      </c>
      <c r="E37" s="62">
        <v>5740</v>
      </c>
      <c r="F37" s="65">
        <f>ROUND(10-7.3*1.05,2)</f>
        <v>2.34</v>
      </c>
      <c r="G37" s="55" t="s">
        <v>25</v>
      </c>
      <c r="H37" s="41"/>
      <c r="I37" s="57"/>
      <c r="J37" s="52"/>
      <c r="K37" s="61"/>
      <c r="L37" s="63"/>
      <c r="M37" s="70"/>
      <c r="N37" s="50"/>
      <c r="O37" s="50"/>
      <c r="P37" s="50"/>
      <c r="Q37" s="61"/>
      <c r="R37" s="63"/>
      <c r="S37" s="50"/>
      <c r="T37" s="50"/>
      <c r="U37" s="50"/>
      <c r="V37" s="66"/>
      <c r="X37" s="66"/>
      <c r="AC37" s="66"/>
      <c r="AD37" s="67"/>
      <c r="AE37" s="68"/>
      <c r="AF37" s="69"/>
      <c r="AG37" s="69"/>
    </row>
    <row r="38" spans="1:33" s="21" customFormat="1" ht="16.5" thickBot="1" x14ac:dyDescent="0.3">
      <c r="A38" s="41"/>
      <c r="B38" s="42"/>
      <c r="C38" s="43"/>
      <c r="D38" s="71"/>
      <c r="E38" s="72"/>
      <c r="F38" s="46" t="str">
        <f>IF(C38&lt;&gt;"",ROUND(#REF!/#REF!,2),"")</f>
        <v/>
      </c>
      <c r="G38" s="47" t="str">
        <f>IF(F38&lt;&gt;"",ROUND(#REF!*F38,2),"")</f>
        <v/>
      </c>
      <c r="H38" s="41"/>
      <c r="I38" s="42"/>
      <c r="J38" s="43"/>
      <c r="K38" s="71"/>
      <c r="L38" s="48"/>
      <c r="M38" s="49"/>
      <c r="N38" s="50"/>
      <c r="O38" s="50"/>
      <c r="P38" s="50"/>
      <c r="Q38" s="71"/>
      <c r="R38" s="48"/>
      <c r="S38" s="50"/>
      <c r="T38" s="50"/>
      <c r="U38" s="50"/>
      <c r="V38" s="83"/>
      <c r="X38" s="66"/>
      <c r="AC38" s="66"/>
      <c r="AD38" s="67"/>
      <c r="AE38" s="68"/>
      <c r="AF38" s="69"/>
      <c r="AG38" s="69"/>
    </row>
    <row r="39" spans="1:33" x14ac:dyDescent="0.25">
      <c r="A39" s="73"/>
      <c r="B39" s="74" t="s">
        <v>26</v>
      </c>
      <c r="C39" s="75"/>
      <c r="D39" s="75"/>
      <c r="E39" s="75"/>
      <c r="F39" s="76"/>
      <c r="G39" s="77" t="e">
        <f>SUM(#REF!)</f>
        <v>#REF!</v>
      </c>
      <c r="H39" s="73"/>
      <c r="I39" s="74" t="s">
        <v>26</v>
      </c>
      <c r="J39" s="75"/>
      <c r="K39" s="75"/>
      <c r="L39" s="76"/>
      <c r="M39" s="78">
        <f>+SUM(M7:M38)</f>
        <v>45770</v>
      </c>
      <c r="N39" s="78"/>
      <c r="O39" s="78"/>
      <c r="P39" s="78">
        <f>+SUMPRODUCT($P$9:$P$38,L9:L38)</f>
        <v>29336</v>
      </c>
      <c r="Q39" s="75"/>
      <c r="R39" s="76"/>
      <c r="S39" s="78"/>
      <c r="T39" s="78"/>
      <c r="U39" s="78">
        <f>+SUMPRODUCT($R$9:$R$38,U9:U38)</f>
        <v>28070.3</v>
      </c>
      <c r="V39" s="48"/>
      <c r="W39" s="105">
        <f>SUM(W14:W38)</f>
        <v>28070.3</v>
      </c>
      <c r="Y39" s="105">
        <f>SUM(Y14:Y38)</f>
        <v>28070.3</v>
      </c>
      <c r="AC39" s="66"/>
      <c r="AD39" s="67"/>
      <c r="AE39" s="68"/>
      <c r="AF39" s="69"/>
      <c r="AG39" s="69"/>
    </row>
    <row r="40" spans="1:33" s="80" customFormat="1" x14ac:dyDescent="0.25">
      <c r="B40" s="81"/>
      <c r="C40" s="82"/>
      <c r="D40" s="83"/>
      <c r="E40" s="83"/>
      <c r="F40" s="84"/>
      <c r="G40" s="85" t="e">
        <f>+SUMPRODUCT(#REF!,#REF!)+SUMPRODUCT(#REF!,#REF!)+SUMPRODUCT(#REF!,#REF!)</f>
        <v>#REF!</v>
      </c>
      <c r="I40" s="81"/>
      <c r="J40" s="82"/>
      <c r="K40" s="83"/>
      <c r="L40" s="84"/>
      <c r="M40" s="86" t="s">
        <v>27</v>
      </c>
      <c r="N40" s="87"/>
      <c r="O40" s="87"/>
      <c r="P40" s="87">
        <v>0</v>
      </c>
      <c r="Q40" s="83"/>
      <c r="R40" s="84"/>
      <c r="S40" s="87"/>
      <c r="T40" s="87"/>
      <c r="U40" s="87">
        <v>0</v>
      </c>
      <c r="V40" s="82"/>
      <c r="AC40" s="66"/>
      <c r="AD40" s="67"/>
      <c r="AE40" s="68"/>
      <c r="AF40" s="69"/>
      <c r="AG40" s="69"/>
    </row>
    <row r="41" spans="1:33" x14ac:dyDescent="0.25">
      <c r="M41" s="89" t="s">
        <v>28</v>
      </c>
      <c r="N41" s="90"/>
      <c r="O41" s="90"/>
      <c r="P41" s="90">
        <v>-8190.2</v>
      </c>
      <c r="S41" s="90"/>
      <c r="T41" s="90"/>
      <c r="U41" s="90">
        <f>+P41</f>
        <v>-8190.2</v>
      </c>
      <c r="V41" s="82"/>
      <c r="AC41" s="66"/>
      <c r="AD41" s="67"/>
      <c r="AE41" s="68"/>
      <c r="AF41" s="69"/>
      <c r="AG41" s="69"/>
    </row>
    <row r="42" spans="1:33" x14ac:dyDescent="0.25">
      <c r="M42" s="89" t="s">
        <v>29</v>
      </c>
      <c r="N42" s="90"/>
      <c r="O42" s="90"/>
      <c r="P42" s="90">
        <v>0</v>
      </c>
      <c r="S42" s="90"/>
      <c r="T42" s="90"/>
      <c r="U42" s="90">
        <v>0</v>
      </c>
      <c r="V42" s="82"/>
      <c r="AC42" s="66"/>
      <c r="AD42" s="67"/>
      <c r="AE42" s="68"/>
      <c r="AF42" s="69"/>
      <c r="AG42" s="69"/>
    </row>
    <row r="43" spans="1:33" ht="16.5" thickBot="1" x14ac:dyDescent="0.3">
      <c r="M43" s="91" t="s">
        <v>30</v>
      </c>
      <c r="N43" s="92"/>
      <c r="O43" s="92"/>
      <c r="P43" s="92">
        <f>+SUM(P39:P42)</f>
        <v>21145.8</v>
      </c>
      <c r="S43" s="92"/>
      <c r="T43" s="92"/>
      <c r="U43" s="92">
        <f>+SUM(U39:U42)</f>
        <v>19880.099999999999</v>
      </c>
      <c r="V43" s="79"/>
      <c r="AC43" s="66"/>
      <c r="AD43" s="67"/>
      <c r="AE43" s="68"/>
      <c r="AF43" s="69"/>
      <c r="AG43" s="69"/>
    </row>
    <row r="44" spans="1:33" ht="16.5" thickTop="1" x14ac:dyDescent="0.25">
      <c r="V44" s="93"/>
      <c r="AC44" s="66"/>
      <c r="AD44" s="67"/>
      <c r="AE44" s="68"/>
      <c r="AF44" s="69"/>
      <c r="AG44" s="69"/>
    </row>
    <row r="45" spans="1:33" x14ac:dyDescent="0.25">
      <c r="AC45" s="66"/>
      <c r="AD45" s="94"/>
      <c r="AE45" s="66"/>
      <c r="AF45" s="69"/>
      <c r="AG45" s="69"/>
    </row>
    <row r="46" spans="1:33" x14ac:dyDescent="0.25">
      <c r="AC46" s="66"/>
      <c r="AD46" s="94"/>
      <c r="AE46" s="66"/>
      <c r="AF46" s="69"/>
      <c r="AG46" s="69"/>
    </row>
    <row r="47" spans="1:33" x14ac:dyDescent="0.25">
      <c r="AC47" s="66"/>
      <c r="AD47" s="94"/>
      <c r="AE47" s="66"/>
      <c r="AF47" s="69"/>
      <c r="AG47" s="69"/>
    </row>
    <row r="48" spans="1:33" x14ac:dyDescent="0.25">
      <c r="AC48" s="66"/>
      <c r="AD48" s="94"/>
      <c r="AE48" s="66"/>
      <c r="AF48" s="69"/>
      <c r="AG48" s="69"/>
    </row>
    <row r="49" spans="12:33" x14ac:dyDescent="0.25">
      <c r="AC49" s="66"/>
      <c r="AD49" s="94"/>
      <c r="AE49" s="66"/>
      <c r="AF49" s="69"/>
      <c r="AG49" s="69"/>
    </row>
    <row r="50" spans="12:33" x14ac:dyDescent="0.25">
      <c r="AC50" s="66"/>
      <c r="AD50" s="94"/>
      <c r="AE50" s="66"/>
      <c r="AF50" s="69"/>
      <c r="AG50" s="69"/>
    </row>
    <row r="51" spans="12:33" x14ac:dyDescent="0.25">
      <c r="AC51" s="66"/>
      <c r="AD51" s="94"/>
      <c r="AE51" s="66"/>
      <c r="AF51" s="69"/>
      <c r="AG51" s="69"/>
    </row>
    <row r="52" spans="12:33" x14ac:dyDescent="0.25">
      <c r="AC52" s="66"/>
      <c r="AD52" s="94"/>
      <c r="AE52" s="66"/>
      <c r="AF52" s="69"/>
      <c r="AG52" s="69"/>
    </row>
    <row r="53" spans="12:33" x14ac:dyDescent="0.25">
      <c r="M53" s="88" t="s">
        <v>56</v>
      </c>
      <c r="Q53" s="88" t="s">
        <v>49</v>
      </c>
      <c r="AC53" s="66"/>
      <c r="AD53" s="94"/>
      <c r="AE53" s="66"/>
    </row>
    <row r="54" spans="12:33" x14ac:dyDescent="0.25">
      <c r="L54" s="114"/>
      <c r="M54" s="115" t="s">
        <v>53</v>
      </c>
      <c r="N54" s="114" t="s">
        <v>54</v>
      </c>
      <c r="O54" s="114" t="s">
        <v>55</v>
      </c>
      <c r="P54" s="114"/>
      <c r="Q54" s="115" t="s">
        <v>53</v>
      </c>
      <c r="R54" s="114" t="s">
        <v>54</v>
      </c>
      <c r="S54" s="114" t="s">
        <v>55</v>
      </c>
    </row>
    <row r="55" spans="12:33" x14ac:dyDescent="0.25">
      <c r="L55" s="118">
        <v>1</v>
      </c>
      <c r="M55" s="116">
        <v>55</v>
      </c>
      <c r="N55" s="116">
        <v>15</v>
      </c>
      <c r="O55" s="116">
        <v>15</v>
      </c>
      <c r="P55" s="118">
        <v>1</v>
      </c>
      <c r="Q55" s="116">
        <v>207</v>
      </c>
      <c r="R55" s="116">
        <v>43</v>
      </c>
      <c r="S55" s="116">
        <v>44</v>
      </c>
      <c r="AF55" s="95"/>
      <c r="AG55" s="95"/>
    </row>
    <row r="56" spans="12:33" x14ac:dyDescent="0.25">
      <c r="L56" s="118">
        <v>2</v>
      </c>
      <c r="M56" s="116">
        <v>55</v>
      </c>
      <c r="N56" s="116">
        <v>15</v>
      </c>
      <c r="O56" s="116">
        <v>13</v>
      </c>
      <c r="P56" s="118">
        <v>2</v>
      </c>
      <c r="Q56" s="116">
        <v>176</v>
      </c>
      <c r="R56" s="116">
        <v>56</v>
      </c>
      <c r="S56" s="116">
        <v>39</v>
      </c>
    </row>
    <row r="57" spans="12:33" x14ac:dyDescent="0.25">
      <c r="L57" s="118">
        <v>3</v>
      </c>
      <c r="M57" s="116">
        <v>55</v>
      </c>
      <c r="N57" s="116">
        <v>15</v>
      </c>
      <c r="O57" s="116">
        <v>13</v>
      </c>
      <c r="P57" s="118">
        <v>3</v>
      </c>
      <c r="Q57" s="116">
        <v>42</v>
      </c>
      <c r="R57" s="116">
        <v>0</v>
      </c>
      <c r="S57" s="116">
        <v>16</v>
      </c>
    </row>
    <row r="58" spans="12:33" x14ac:dyDescent="0.25">
      <c r="L58" s="118">
        <v>4</v>
      </c>
      <c r="M58" s="116">
        <v>117</v>
      </c>
      <c r="N58" s="116">
        <v>56</v>
      </c>
      <c r="O58" s="116">
        <v>38</v>
      </c>
      <c r="P58" s="118">
        <v>4</v>
      </c>
      <c r="Q58" s="116">
        <v>0</v>
      </c>
      <c r="R58" s="116">
        <v>0</v>
      </c>
      <c r="S58" s="116">
        <v>58</v>
      </c>
    </row>
    <row r="59" spans="12:33" x14ac:dyDescent="0.25">
      <c r="L59" s="118">
        <v>5</v>
      </c>
      <c r="M59" s="116">
        <v>55</v>
      </c>
      <c r="N59" s="116">
        <v>15</v>
      </c>
      <c r="O59" s="116">
        <v>13</v>
      </c>
      <c r="P59" s="118">
        <v>5</v>
      </c>
      <c r="Q59" s="116">
        <v>307</v>
      </c>
      <c r="R59" s="116">
        <v>56</v>
      </c>
      <c r="S59" s="116">
        <v>121</v>
      </c>
    </row>
    <row r="60" spans="12:33" x14ac:dyDescent="0.25">
      <c r="L60" s="118">
        <v>6</v>
      </c>
      <c r="M60" s="116">
        <v>114</v>
      </c>
      <c r="N60" s="116">
        <v>30</v>
      </c>
      <c r="O60" s="116">
        <v>38</v>
      </c>
      <c r="P60" s="118">
        <v>6</v>
      </c>
      <c r="Q60" s="116">
        <v>180</v>
      </c>
      <c r="R60" s="116">
        <v>0</v>
      </c>
      <c r="S60" s="116">
        <v>59</v>
      </c>
    </row>
    <row r="61" spans="12:33" x14ac:dyDescent="0.25">
      <c r="L61" s="118">
        <v>7</v>
      </c>
      <c r="M61" s="116">
        <v>55</v>
      </c>
      <c r="N61" s="116">
        <v>15</v>
      </c>
      <c r="O61" s="116">
        <v>13</v>
      </c>
      <c r="P61" s="118">
        <v>7</v>
      </c>
      <c r="Q61" s="116">
        <v>90</v>
      </c>
      <c r="R61" s="116">
        <v>0</v>
      </c>
      <c r="S61" s="116">
        <v>30</v>
      </c>
    </row>
    <row r="62" spans="12:33" x14ac:dyDescent="0.25">
      <c r="L62" s="118">
        <v>8</v>
      </c>
      <c r="M62" s="116">
        <v>55</v>
      </c>
      <c r="N62" s="116">
        <v>15</v>
      </c>
      <c r="O62" s="116">
        <v>13</v>
      </c>
      <c r="P62" s="118">
        <v>8</v>
      </c>
      <c r="Q62" s="116">
        <v>240</v>
      </c>
      <c r="R62" s="116">
        <v>0</v>
      </c>
      <c r="S62" s="116">
        <v>79</v>
      </c>
    </row>
    <row r="63" spans="12:33" x14ac:dyDescent="0.25">
      <c r="L63" s="118">
        <v>9</v>
      </c>
      <c r="M63" s="116">
        <v>42</v>
      </c>
      <c r="N63" s="116">
        <v>0</v>
      </c>
      <c r="O63" s="116">
        <v>16</v>
      </c>
      <c r="P63" s="117" t="s">
        <v>30</v>
      </c>
      <c r="Q63" s="119">
        <f>SUM(Q55:Q62)</f>
        <v>1242</v>
      </c>
      <c r="R63" s="119">
        <f>SUM(R55:R62)</f>
        <v>155</v>
      </c>
      <c r="S63" s="119">
        <f>SUM(S55:S62)</f>
        <v>446</v>
      </c>
    </row>
    <row r="64" spans="12:33" x14ac:dyDescent="0.25">
      <c r="L64" s="118">
        <v>10</v>
      </c>
      <c r="M64" s="116">
        <v>0</v>
      </c>
      <c r="N64" s="116">
        <v>35</v>
      </c>
      <c r="O64" s="116">
        <v>0</v>
      </c>
    </row>
    <row r="65" spans="12:15" x14ac:dyDescent="0.25">
      <c r="L65" s="118">
        <v>11</v>
      </c>
      <c r="M65" s="116">
        <v>33</v>
      </c>
      <c r="N65" s="116">
        <v>0</v>
      </c>
      <c r="O65" s="116">
        <v>13</v>
      </c>
    </row>
    <row r="66" spans="12:15" x14ac:dyDescent="0.25">
      <c r="L66" s="118">
        <v>12</v>
      </c>
      <c r="M66" s="116">
        <v>35</v>
      </c>
      <c r="N66" s="116">
        <v>0</v>
      </c>
      <c r="O66" s="116">
        <v>0</v>
      </c>
    </row>
    <row r="67" spans="12:15" x14ac:dyDescent="0.25">
      <c r="L67" s="118">
        <v>13</v>
      </c>
      <c r="M67" s="116">
        <v>55</v>
      </c>
      <c r="N67" s="116">
        <v>15</v>
      </c>
      <c r="O67" s="116">
        <v>13</v>
      </c>
    </row>
    <row r="68" spans="12:15" x14ac:dyDescent="0.25">
      <c r="L68" s="118">
        <v>14</v>
      </c>
      <c r="M68" s="116">
        <v>33</v>
      </c>
      <c r="N68" s="116">
        <v>0</v>
      </c>
      <c r="O68" s="116">
        <v>0</v>
      </c>
    </row>
    <row r="69" spans="12:15" x14ac:dyDescent="0.25">
      <c r="L69" s="118">
        <v>15</v>
      </c>
      <c r="M69" s="116">
        <v>0</v>
      </c>
      <c r="N69" s="116">
        <v>30</v>
      </c>
      <c r="O69" s="116">
        <v>0</v>
      </c>
    </row>
    <row r="70" spans="12:15" x14ac:dyDescent="0.25">
      <c r="L70" s="118">
        <v>16</v>
      </c>
      <c r="M70" s="116">
        <v>0</v>
      </c>
      <c r="N70" s="116">
        <v>38</v>
      </c>
      <c r="O70" s="116">
        <v>0</v>
      </c>
    </row>
    <row r="71" spans="12:15" x14ac:dyDescent="0.25">
      <c r="L71" s="118">
        <v>17</v>
      </c>
      <c r="M71" s="116">
        <v>33</v>
      </c>
      <c r="N71" s="116"/>
      <c r="O71" s="116">
        <v>0</v>
      </c>
    </row>
    <row r="72" spans="12:15" x14ac:dyDescent="0.25">
      <c r="L72" s="118">
        <v>18</v>
      </c>
      <c r="M72" s="116">
        <v>22</v>
      </c>
      <c r="N72" s="116"/>
      <c r="O72" s="116">
        <v>0</v>
      </c>
    </row>
    <row r="73" spans="12:15" x14ac:dyDescent="0.25">
      <c r="L73" s="118">
        <v>19</v>
      </c>
      <c r="M73" s="116">
        <v>38</v>
      </c>
      <c r="N73" s="116">
        <v>40</v>
      </c>
      <c r="O73" s="116">
        <v>0</v>
      </c>
    </row>
    <row r="74" spans="12:15" x14ac:dyDescent="0.25">
      <c r="L74" s="118">
        <v>20</v>
      </c>
      <c r="M74" s="116">
        <v>22</v>
      </c>
      <c r="N74" s="116">
        <v>15</v>
      </c>
      <c r="O74" s="116">
        <v>0</v>
      </c>
    </row>
    <row r="75" spans="12:15" x14ac:dyDescent="0.25">
      <c r="L75" s="118">
        <v>21</v>
      </c>
      <c r="M75" s="116">
        <v>0</v>
      </c>
      <c r="N75" s="116">
        <v>38</v>
      </c>
      <c r="O75" s="116">
        <v>0</v>
      </c>
    </row>
    <row r="76" spans="12:15" x14ac:dyDescent="0.25">
      <c r="L76" s="118">
        <v>22</v>
      </c>
      <c r="M76" s="116">
        <v>38</v>
      </c>
      <c r="N76" s="116">
        <v>0</v>
      </c>
      <c r="O76" s="116">
        <v>0</v>
      </c>
    </row>
    <row r="77" spans="12:15" x14ac:dyDescent="0.25">
      <c r="L77" s="118">
        <v>23</v>
      </c>
      <c r="M77" s="116">
        <v>33</v>
      </c>
      <c r="N77" s="116">
        <v>0</v>
      </c>
      <c r="O77" s="116">
        <v>0</v>
      </c>
    </row>
    <row r="78" spans="12:15" x14ac:dyDescent="0.25">
      <c r="L78" s="118">
        <v>24</v>
      </c>
      <c r="M78" s="116">
        <v>0</v>
      </c>
      <c r="N78" s="116">
        <v>40</v>
      </c>
      <c r="O78" s="116">
        <v>0</v>
      </c>
    </row>
    <row r="79" spans="12:15" x14ac:dyDescent="0.25">
      <c r="L79" s="118">
        <v>25</v>
      </c>
      <c r="M79" s="116">
        <v>22</v>
      </c>
      <c r="N79" s="116">
        <v>0</v>
      </c>
      <c r="O79" s="116">
        <v>0</v>
      </c>
    </row>
    <row r="80" spans="12:15" x14ac:dyDescent="0.25">
      <c r="L80" s="118">
        <v>26</v>
      </c>
      <c r="M80" s="116">
        <v>38</v>
      </c>
      <c r="N80" s="116">
        <v>0</v>
      </c>
      <c r="O80" s="116">
        <v>0</v>
      </c>
    </row>
    <row r="81" spans="12:15" x14ac:dyDescent="0.25">
      <c r="L81" s="118">
        <v>27</v>
      </c>
      <c r="M81" s="116">
        <v>33</v>
      </c>
      <c r="N81" s="116">
        <v>0</v>
      </c>
      <c r="O81" s="116">
        <v>0</v>
      </c>
    </row>
    <row r="82" spans="12:15" x14ac:dyDescent="0.25">
      <c r="L82" s="118">
        <v>28</v>
      </c>
      <c r="M82" s="116">
        <v>0</v>
      </c>
      <c r="N82" s="116">
        <v>38</v>
      </c>
      <c r="O82" s="116">
        <v>0</v>
      </c>
    </row>
    <row r="83" spans="12:15" x14ac:dyDescent="0.25">
      <c r="L83" s="118">
        <v>29</v>
      </c>
      <c r="M83" s="116">
        <v>22</v>
      </c>
      <c r="N83" s="116">
        <v>0</v>
      </c>
      <c r="O83" s="116">
        <v>0</v>
      </c>
    </row>
    <row r="84" spans="12:15" x14ac:dyDescent="0.25">
      <c r="L84" s="118">
        <v>30</v>
      </c>
      <c r="M84" s="116">
        <v>12</v>
      </c>
      <c r="N84" s="116">
        <v>18</v>
      </c>
      <c r="O84" s="116">
        <v>15</v>
      </c>
    </row>
    <row r="85" spans="12:15" x14ac:dyDescent="0.25">
      <c r="L85" s="118">
        <v>31</v>
      </c>
      <c r="M85" s="116">
        <v>165</v>
      </c>
      <c r="N85" s="116">
        <v>62</v>
      </c>
      <c r="O85" s="116">
        <v>46</v>
      </c>
    </row>
    <row r="86" spans="12:15" x14ac:dyDescent="0.25">
      <c r="L86" s="118">
        <v>32</v>
      </c>
      <c r="M86" s="116">
        <v>55</v>
      </c>
      <c r="N86" s="116">
        <v>12</v>
      </c>
      <c r="O86" s="116">
        <v>13</v>
      </c>
    </row>
    <row r="87" spans="12:15" x14ac:dyDescent="0.25">
      <c r="L87" s="118">
        <v>33</v>
      </c>
      <c r="M87" s="116">
        <v>133</v>
      </c>
      <c r="N87" s="116">
        <v>26</v>
      </c>
      <c r="O87" s="116">
        <v>32</v>
      </c>
    </row>
    <row r="88" spans="12:15" x14ac:dyDescent="0.25">
      <c r="L88" s="118">
        <v>34</v>
      </c>
      <c r="M88" s="116">
        <v>104</v>
      </c>
      <c r="N88" s="116">
        <v>40</v>
      </c>
      <c r="O88" s="116">
        <v>28</v>
      </c>
    </row>
    <row r="89" spans="12:15" x14ac:dyDescent="0.25">
      <c r="L89" s="118">
        <v>35</v>
      </c>
      <c r="M89" s="116">
        <v>55</v>
      </c>
      <c r="N89" s="116">
        <v>11</v>
      </c>
      <c r="O89" s="116">
        <v>13</v>
      </c>
    </row>
    <row r="90" spans="12:15" x14ac:dyDescent="0.25">
      <c r="L90" s="118">
        <v>36</v>
      </c>
      <c r="M90" s="116">
        <v>55</v>
      </c>
      <c r="N90" s="116">
        <v>11</v>
      </c>
      <c r="O90" s="116">
        <v>13</v>
      </c>
    </row>
    <row r="91" spans="12:15" x14ac:dyDescent="0.25">
      <c r="L91" s="118">
        <v>37</v>
      </c>
      <c r="M91" s="116">
        <v>117</v>
      </c>
      <c r="N91" s="116">
        <v>42</v>
      </c>
      <c r="O91" s="116">
        <v>45</v>
      </c>
    </row>
    <row r="92" spans="12:15" x14ac:dyDescent="0.25">
      <c r="L92" s="118">
        <v>38</v>
      </c>
      <c r="M92" s="116">
        <v>10</v>
      </c>
      <c r="N92" s="116">
        <v>18</v>
      </c>
      <c r="O92" s="116">
        <v>15</v>
      </c>
    </row>
    <row r="93" spans="12:15" x14ac:dyDescent="0.25">
      <c r="L93" s="118">
        <v>39</v>
      </c>
      <c r="M93" s="116">
        <v>140</v>
      </c>
      <c r="N93" s="116">
        <v>42</v>
      </c>
      <c r="O93" s="116">
        <v>39</v>
      </c>
    </row>
    <row r="94" spans="12:15" x14ac:dyDescent="0.25">
      <c r="L94" s="118">
        <v>40</v>
      </c>
      <c r="M94" s="116">
        <v>55</v>
      </c>
      <c r="N94" s="116">
        <v>11</v>
      </c>
      <c r="O94" s="116">
        <v>13</v>
      </c>
    </row>
    <row r="95" spans="12:15" x14ac:dyDescent="0.25">
      <c r="L95" s="118">
        <v>41</v>
      </c>
      <c r="M95" s="116">
        <v>80</v>
      </c>
      <c r="N95" s="116">
        <v>25</v>
      </c>
      <c r="O95" s="116">
        <v>25</v>
      </c>
    </row>
    <row r="96" spans="12:15" x14ac:dyDescent="0.25">
      <c r="L96" s="118">
        <v>42</v>
      </c>
      <c r="M96" s="116">
        <v>55</v>
      </c>
      <c r="N96" s="116">
        <v>11</v>
      </c>
      <c r="O96" s="116">
        <v>13</v>
      </c>
    </row>
    <row r="97" spans="12:15" x14ac:dyDescent="0.25">
      <c r="L97" s="118">
        <v>43</v>
      </c>
      <c r="M97" s="116">
        <v>10</v>
      </c>
      <c r="N97" s="116">
        <v>18</v>
      </c>
      <c r="O97" s="116">
        <v>15</v>
      </c>
    </row>
    <row r="98" spans="12:15" x14ac:dyDescent="0.25">
      <c r="L98" s="118">
        <v>44</v>
      </c>
      <c r="M98" s="116">
        <v>55</v>
      </c>
      <c r="N98" s="116">
        <v>11</v>
      </c>
      <c r="O98" s="116">
        <v>13</v>
      </c>
    </row>
    <row r="99" spans="12:15" x14ac:dyDescent="0.25">
      <c r="L99" s="118">
        <v>45</v>
      </c>
      <c r="M99" s="116">
        <v>128</v>
      </c>
      <c r="N99" s="116">
        <v>40</v>
      </c>
      <c r="O99" s="116">
        <v>36</v>
      </c>
    </row>
    <row r="100" spans="12:15" x14ac:dyDescent="0.25">
      <c r="L100" s="118">
        <v>46</v>
      </c>
      <c r="M100" s="116">
        <v>192</v>
      </c>
      <c r="N100" s="116">
        <v>26</v>
      </c>
      <c r="O100" s="116">
        <v>36</v>
      </c>
    </row>
    <row r="101" spans="12:15" x14ac:dyDescent="0.25">
      <c r="L101" s="118">
        <v>47</v>
      </c>
      <c r="M101" s="116">
        <v>55</v>
      </c>
      <c r="N101" s="116">
        <v>11</v>
      </c>
      <c r="O101" s="116">
        <v>13</v>
      </c>
    </row>
    <row r="102" spans="12:15" x14ac:dyDescent="0.25">
      <c r="L102" s="118">
        <v>48</v>
      </c>
      <c r="M102" s="116">
        <v>10</v>
      </c>
      <c r="N102" s="116">
        <v>18</v>
      </c>
      <c r="O102" s="116">
        <v>15</v>
      </c>
    </row>
    <row r="103" spans="12:15" x14ac:dyDescent="0.25">
      <c r="L103" s="118">
        <v>49</v>
      </c>
      <c r="M103" s="116">
        <v>192</v>
      </c>
      <c r="N103" s="116">
        <v>62</v>
      </c>
      <c r="O103" s="116">
        <v>23</v>
      </c>
    </row>
    <row r="104" spans="12:15" x14ac:dyDescent="0.25">
      <c r="L104" s="118">
        <v>50</v>
      </c>
      <c r="M104" s="116">
        <v>55</v>
      </c>
      <c r="N104" s="116">
        <v>11</v>
      </c>
      <c r="O104" s="116">
        <v>13</v>
      </c>
    </row>
    <row r="105" spans="12:15" x14ac:dyDescent="0.25">
      <c r="L105" s="118">
        <v>51</v>
      </c>
      <c r="M105" s="116">
        <v>132</v>
      </c>
      <c r="N105" s="116">
        <v>26</v>
      </c>
      <c r="O105" s="116">
        <v>30</v>
      </c>
    </row>
    <row r="106" spans="12:15" x14ac:dyDescent="0.25">
      <c r="L106" s="118">
        <v>52</v>
      </c>
      <c r="M106" s="116">
        <v>55</v>
      </c>
      <c r="N106" s="116">
        <v>11</v>
      </c>
      <c r="O106" s="116">
        <v>13</v>
      </c>
    </row>
    <row r="107" spans="12:15" x14ac:dyDescent="0.25">
      <c r="L107" s="118">
        <v>53</v>
      </c>
      <c r="M107" s="116">
        <v>55</v>
      </c>
      <c r="N107" s="116">
        <v>11</v>
      </c>
      <c r="O107" s="116">
        <v>0</v>
      </c>
    </row>
    <row r="108" spans="12:15" x14ac:dyDescent="0.25">
      <c r="L108" s="118">
        <v>54</v>
      </c>
      <c r="M108" s="116">
        <v>112</v>
      </c>
      <c r="N108" s="116">
        <v>35</v>
      </c>
      <c r="O108" s="116">
        <v>0</v>
      </c>
    </row>
    <row r="109" spans="12:15" x14ac:dyDescent="0.25">
      <c r="L109" s="118">
        <v>55</v>
      </c>
      <c r="M109" s="116">
        <v>120</v>
      </c>
      <c r="N109" s="116">
        <v>45</v>
      </c>
      <c r="O109" s="116">
        <v>0</v>
      </c>
    </row>
    <row r="110" spans="12:15" x14ac:dyDescent="0.25">
      <c r="L110" s="118">
        <v>56</v>
      </c>
      <c r="M110" s="116">
        <v>55</v>
      </c>
      <c r="N110" s="116">
        <v>11</v>
      </c>
      <c r="O110" s="116">
        <v>0</v>
      </c>
    </row>
    <row r="111" spans="12:15" x14ac:dyDescent="0.25">
      <c r="L111" s="118">
        <v>57</v>
      </c>
      <c r="M111" s="116">
        <v>120</v>
      </c>
      <c r="N111" s="116">
        <v>45</v>
      </c>
      <c r="O111" s="116">
        <v>0</v>
      </c>
    </row>
    <row r="112" spans="12:15" x14ac:dyDescent="0.25">
      <c r="L112" s="118">
        <v>58</v>
      </c>
      <c r="M112" s="116">
        <v>55</v>
      </c>
      <c r="N112" s="116">
        <v>11</v>
      </c>
      <c r="O112" s="116">
        <v>0</v>
      </c>
    </row>
    <row r="113" spans="12:15" x14ac:dyDescent="0.25">
      <c r="L113" s="118">
        <v>59</v>
      </c>
      <c r="M113" s="116">
        <v>112</v>
      </c>
      <c r="N113" s="116">
        <v>35</v>
      </c>
      <c r="O113" s="116">
        <v>0</v>
      </c>
    </row>
    <row r="114" spans="12:15" x14ac:dyDescent="0.25">
      <c r="L114" s="118">
        <v>60</v>
      </c>
      <c r="M114" s="116">
        <v>55</v>
      </c>
      <c r="N114" s="116">
        <v>0</v>
      </c>
      <c r="O114" s="116">
        <v>0</v>
      </c>
    </row>
    <row r="115" spans="12:15" x14ac:dyDescent="0.25">
      <c r="L115" s="116" t="s">
        <v>30</v>
      </c>
      <c r="M115" s="117">
        <f>SUM(M55:M114)</f>
        <v>3664</v>
      </c>
      <c r="N115" s="117">
        <f>SUM(N55:N114)</f>
        <v>1221</v>
      </c>
      <c r="O115" s="117">
        <f>SUM(O55:O114)</f>
        <v>715</v>
      </c>
    </row>
    <row r="116" spans="12:15" x14ac:dyDescent="0.25">
      <c r="L116" s="113"/>
      <c r="M116" s="113"/>
      <c r="N116" s="113"/>
      <c r="O116" s="113"/>
    </row>
    <row r="117" spans="12:15" x14ac:dyDescent="0.25">
      <c r="L117" s="113"/>
      <c r="M117" s="113"/>
      <c r="N117" s="113"/>
      <c r="O117" s="113"/>
    </row>
    <row r="118" spans="12:15" x14ac:dyDescent="0.25">
      <c r="L118" s="113"/>
      <c r="M118" s="113"/>
      <c r="N118" s="113"/>
      <c r="O118" s="113"/>
    </row>
    <row r="119" spans="12:15" x14ac:dyDescent="0.25">
      <c r="L119" s="113"/>
      <c r="M119" s="113"/>
      <c r="N119" s="113"/>
      <c r="O119" s="113"/>
    </row>
    <row r="120" spans="12:15" x14ac:dyDescent="0.25">
      <c r="L120" s="113"/>
      <c r="M120" s="113"/>
      <c r="N120" s="113"/>
      <c r="O120" s="113"/>
    </row>
    <row r="121" spans="12:15" x14ac:dyDescent="0.25">
      <c r="L121" s="113"/>
      <c r="M121" s="113"/>
      <c r="N121" s="113"/>
      <c r="O121" s="113"/>
    </row>
    <row r="122" spans="12:15" x14ac:dyDescent="0.25">
      <c r="L122" s="113"/>
      <c r="M122" s="113"/>
      <c r="N122" s="113"/>
      <c r="O122" s="113"/>
    </row>
    <row r="123" spans="12:15" x14ac:dyDescent="0.25">
      <c r="L123" s="113"/>
      <c r="M123" s="113"/>
      <c r="N123" s="113"/>
      <c r="O123" s="113"/>
    </row>
    <row r="124" spans="12:15" x14ac:dyDescent="0.25">
      <c r="L124" s="113"/>
      <c r="M124" s="113"/>
      <c r="N124" s="113"/>
      <c r="O124" s="113"/>
    </row>
    <row r="125" spans="12:15" x14ac:dyDescent="0.25">
      <c r="L125" s="113"/>
      <c r="M125" s="113"/>
      <c r="N125" s="113"/>
      <c r="O125" s="113"/>
    </row>
    <row r="126" spans="12:15" x14ac:dyDescent="0.25">
      <c r="L126" s="113"/>
      <c r="M126" s="113"/>
      <c r="N126" s="113"/>
      <c r="O126" s="113"/>
    </row>
    <row r="127" spans="12:15" x14ac:dyDescent="0.25">
      <c r="L127" s="113"/>
      <c r="M127" s="113"/>
      <c r="N127" s="113"/>
      <c r="O127" s="113"/>
    </row>
    <row r="128" spans="12:15" x14ac:dyDescent="0.25">
      <c r="L128" s="113"/>
      <c r="M128" s="113"/>
      <c r="N128" s="113"/>
      <c r="O128" s="113"/>
    </row>
    <row r="129" spans="12:15" x14ac:dyDescent="0.25">
      <c r="L129" s="113"/>
      <c r="M129" s="113"/>
      <c r="N129" s="113"/>
      <c r="O129" s="113"/>
    </row>
    <row r="130" spans="12:15" x14ac:dyDescent="0.25">
      <c r="L130" s="113"/>
      <c r="M130" s="113"/>
      <c r="N130" s="113"/>
      <c r="O130" s="113"/>
    </row>
    <row r="131" spans="12:15" x14ac:dyDescent="0.25">
      <c r="L131" s="113"/>
      <c r="M131" s="113"/>
      <c r="N131" s="113"/>
      <c r="O131" s="113"/>
    </row>
    <row r="132" spans="12:15" x14ac:dyDescent="0.25">
      <c r="L132" s="113"/>
      <c r="M132" s="113"/>
      <c r="N132" s="113"/>
      <c r="O132" s="113"/>
    </row>
    <row r="133" spans="12:15" x14ac:dyDescent="0.25">
      <c r="L133" s="113"/>
      <c r="M133" s="113"/>
      <c r="N133" s="113"/>
      <c r="O133" s="113"/>
    </row>
    <row r="134" spans="12:15" x14ac:dyDescent="0.25">
      <c r="L134" s="113"/>
      <c r="M134" s="113"/>
      <c r="N134" s="113"/>
      <c r="O134" s="113"/>
    </row>
    <row r="135" spans="12:15" x14ac:dyDescent="0.25">
      <c r="L135" s="113"/>
      <c r="M135" s="113"/>
      <c r="N135" s="113"/>
      <c r="O135" s="113"/>
    </row>
    <row r="136" spans="12:15" x14ac:dyDescent="0.25">
      <c r="L136" s="113"/>
      <c r="M136" s="113"/>
      <c r="N136" s="113"/>
      <c r="O136" s="113"/>
    </row>
    <row r="137" spans="12:15" x14ac:dyDescent="0.25">
      <c r="L137" s="113"/>
      <c r="M137" s="113"/>
      <c r="N137" s="113"/>
      <c r="O137" s="113"/>
    </row>
    <row r="138" spans="12:15" x14ac:dyDescent="0.25">
      <c r="L138" s="113"/>
      <c r="M138" s="113"/>
      <c r="N138" s="113"/>
      <c r="O138" s="113"/>
    </row>
    <row r="139" spans="12:15" x14ac:dyDescent="0.25">
      <c r="L139" s="113"/>
      <c r="M139" s="113"/>
      <c r="N139" s="113"/>
      <c r="O139" s="113"/>
    </row>
    <row r="140" spans="12:15" x14ac:dyDescent="0.25">
      <c r="L140" s="113"/>
      <c r="M140" s="113"/>
      <c r="N140" s="113"/>
      <c r="O140" s="113"/>
    </row>
    <row r="141" spans="12:15" x14ac:dyDescent="0.25">
      <c r="L141" s="113"/>
      <c r="M141" s="113"/>
      <c r="N141" s="113"/>
      <c r="O141" s="113"/>
    </row>
    <row r="142" spans="12:15" x14ac:dyDescent="0.25">
      <c r="L142" s="113"/>
      <c r="M142" s="113"/>
      <c r="N142" s="113"/>
      <c r="O142" s="113"/>
    </row>
    <row r="143" spans="12:15" x14ac:dyDescent="0.25">
      <c r="L143" s="113"/>
      <c r="M143" s="113"/>
      <c r="N143" s="113"/>
      <c r="O143" s="113"/>
    </row>
    <row r="144" spans="12:15" x14ac:dyDescent="0.25">
      <c r="L144" s="113"/>
      <c r="M144" s="113"/>
      <c r="N144" s="113"/>
      <c r="O144" s="113"/>
    </row>
    <row r="145" spans="12:15" x14ac:dyDescent="0.25">
      <c r="L145" s="113"/>
      <c r="M145" s="113"/>
      <c r="N145" s="113"/>
      <c r="O145" s="113"/>
    </row>
    <row r="146" spans="12:15" x14ac:dyDescent="0.25">
      <c r="L146" s="113"/>
      <c r="M146" s="113"/>
      <c r="N146" s="113"/>
      <c r="O146" s="113"/>
    </row>
    <row r="147" spans="12:15" x14ac:dyDescent="0.25">
      <c r="L147" s="113"/>
      <c r="M147" s="113"/>
      <c r="N147" s="113"/>
      <c r="O147" s="113"/>
    </row>
    <row r="148" spans="12:15" x14ac:dyDescent="0.25">
      <c r="L148" s="113"/>
      <c r="M148" s="113"/>
      <c r="N148" s="113"/>
      <c r="O148" s="113"/>
    </row>
    <row r="149" spans="12:15" x14ac:dyDescent="0.25">
      <c r="L149" s="113"/>
      <c r="M149" s="113"/>
      <c r="N149" s="113"/>
      <c r="O149" s="113"/>
    </row>
    <row r="150" spans="12:15" x14ac:dyDescent="0.25">
      <c r="L150" s="113"/>
      <c r="M150" s="113"/>
      <c r="N150" s="113"/>
      <c r="O150" s="113"/>
    </row>
    <row r="151" spans="12:15" x14ac:dyDescent="0.25">
      <c r="L151" s="113"/>
      <c r="M151" s="113"/>
      <c r="N151" s="113"/>
      <c r="O151" s="113"/>
    </row>
    <row r="152" spans="12:15" x14ac:dyDescent="0.25">
      <c r="L152" s="113"/>
      <c r="M152" s="113"/>
      <c r="N152" s="113"/>
      <c r="O152" s="113"/>
    </row>
    <row r="153" spans="12:15" x14ac:dyDescent="0.25">
      <c r="L153" s="113"/>
      <c r="M153" s="113"/>
      <c r="N153" s="113"/>
      <c r="O153" s="113"/>
    </row>
    <row r="154" spans="12:15" x14ac:dyDescent="0.25">
      <c r="L154" s="113"/>
      <c r="M154" s="113"/>
      <c r="N154" s="113"/>
      <c r="O154" s="113"/>
    </row>
    <row r="155" spans="12:15" x14ac:dyDescent="0.25">
      <c r="L155" s="113"/>
      <c r="M155" s="113"/>
      <c r="N155" s="113"/>
      <c r="O155" s="113"/>
    </row>
    <row r="156" spans="12:15" x14ac:dyDescent="0.25">
      <c r="L156" s="113"/>
      <c r="M156" s="113"/>
      <c r="N156" s="113"/>
      <c r="O156" s="113"/>
    </row>
    <row r="157" spans="12:15" x14ac:dyDescent="0.25">
      <c r="L157" s="113"/>
      <c r="M157" s="113"/>
      <c r="N157" s="113"/>
      <c r="O157" s="113"/>
    </row>
    <row r="158" spans="12:15" x14ac:dyDescent="0.25">
      <c r="L158" s="113"/>
      <c r="M158" s="113"/>
      <c r="N158" s="113"/>
      <c r="O158" s="113"/>
    </row>
    <row r="159" spans="12:15" x14ac:dyDescent="0.25">
      <c r="L159" s="113"/>
      <c r="M159" s="113"/>
      <c r="N159" s="113"/>
      <c r="O159" s="113"/>
    </row>
    <row r="160" spans="12:15" x14ac:dyDescent="0.25">
      <c r="L160" s="113"/>
      <c r="M160" s="113"/>
      <c r="N160" s="113"/>
      <c r="O160" s="113"/>
    </row>
    <row r="161" spans="12:15" x14ac:dyDescent="0.25">
      <c r="L161" s="113"/>
      <c r="M161" s="113"/>
      <c r="N161" s="113"/>
      <c r="O161" s="113"/>
    </row>
    <row r="162" spans="12:15" x14ac:dyDescent="0.25">
      <c r="L162" s="113"/>
      <c r="M162" s="113"/>
      <c r="N162" s="113"/>
      <c r="O162" s="113"/>
    </row>
    <row r="163" spans="12:15" x14ac:dyDescent="0.25">
      <c r="L163" s="113"/>
      <c r="M163" s="113"/>
      <c r="N163" s="113"/>
      <c r="O163" s="113"/>
    </row>
    <row r="164" spans="12:15" x14ac:dyDescent="0.25">
      <c r="L164" s="113"/>
      <c r="M164" s="113"/>
      <c r="N164" s="113"/>
      <c r="O164" s="113"/>
    </row>
    <row r="165" spans="12:15" x14ac:dyDescent="0.25">
      <c r="L165" s="113"/>
      <c r="M165" s="113"/>
      <c r="N165" s="113"/>
      <c r="O165" s="113"/>
    </row>
  </sheetData>
  <mergeCells count="18">
    <mergeCell ref="Q5:Q6"/>
    <mergeCell ref="N5:P5"/>
    <mergeCell ref="N4:P4"/>
    <mergeCell ref="S4:U4"/>
    <mergeCell ref="S5:U5"/>
    <mergeCell ref="J5:J6"/>
    <mergeCell ref="K5:K6"/>
    <mergeCell ref="L5:M5"/>
    <mergeCell ref="F4:G4"/>
    <mergeCell ref="L4:M4"/>
    <mergeCell ref="F5:G5"/>
    <mergeCell ref="H5:H6"/>
    <mergeCell ref="I5:I6"/>
    <mergeCell ref="A5:A6"/>
    <mergeCell ref="B5:B6"/>
    <mergeCell ref="C5:C6"/>
    <mergeCell ref="D5:D6"/>
    <mergeCell ref="E5:E6"/>
  </mergeCells>
  <pageMargins left="0.59055118110236227" right="0.19685039370078741" top="0.19685039370078741" bottom="0.19685039370078741" header="0.19685039370078741" footer="0.19685039370078741"/>
  <pageSetup paperSize="9" scale="27" firstPageNumber="7" fitToHeight="0" orientation="portrait" useFirstPageNumber="1" r:id="rId1"/>
  <headerFooter>
    <oddFooter>&amp;CPage &amp;P of 9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G165"/>
  <sheetViews>
    <sheetView tabSelected="1" view="pageBreakPreview" topLeftCell="H1" zoomScale="70" zoomScaleNormal="70" zoomScaleSheetLayoutView="70" workbookViewId="0">
      <selection activeCell="I1" sqref="I1"/>
    </sheetView>
  </sheetViews>
  <sheetFormatPr defaultColWidth="9.140625" defaultRowHeight="15.75" x14ac:dyDescent="0.25"/>
  <cols>
    <col min="1" max="1" width="8.85546875" style="9" hidden="1" customWidth="1"/>
    <col min="2" max="2" width="57.85546875" style="9" hidden="1" customWidth="1"/>
    <col min="3" max="3" width="10.42578125" style="9" hidden="1" customWidth="1"/>
    <col min="4" max="5" width="8.7109375" style="9" hidden="1" customWidth="1"/>
    <col min="6" max="6" width="14.5703125" style="9" hidden="1" customWidth="1"/>
    <col min="7" max="7" width="15.85546875" style="88" hidden="1" customWidth="1"/>
    <col min="8" max="8" width="8.85546875" style="9" bestFit="1" customWidth="1"/>
    <col min="9" max="9" width="60.28515625" style="9" customWidth="1"/>
    <col min="10" max="10" width="8.140625" style="9" customWidth="1"/>
    <col min="11" max="11" width="11.28515625" style="9" customWidth="1"/>
    <col min="12" max="12" width="13" style="9" customWidth="1"/>
    <col min="13" max="13" width="16.28515625" style="88" customWidth="1"/>
    <col min="14" max="14" width="19.7109375" style="9" customWidth="1"/>
    <col min="15" max="15" width="18.42578125" style="9" customWidth="1"/>
    <col min="16" max="16" width="19.7109375" style="9" customWidth="1"/>
    <col min="17" max="17" width="11.28515625" style="9" customWidth="1"/>
    <col min="18" max="18" width="13" style="9" customWidth="1"/>
    <col min="19" max="19" width="18.42578125" style="9" customWidth="1"/>
    <col min="20" max="20" width="19.7109375" style="9" customWidth="1"/>
    <col min="21" max="21" width="18.42578125" style="9" customWidth="1"/>
    <col min="22" max="22" width="15" style="9" customWidth="1"/>
    <col min="23" max="23" width="14.42578125" style="9" customWidth="1"/>
    <col min="24" max="24" width="17.7109375" style="9" customWidth="1"/>
    <col min="25" max="25" width="20.85546875" style="9" customWidth="1"/>
    <col min="26" max="26" width="20.140625" style="9" customWidth="1"/>
    <col min="27" max="30" width="9.140625" style="9"/>
    <col min="31" max="31" width="15.28515625" style="9" customWidth="1"/>
    <col min="32" max="32" width="14.28515625" style="9" customWidth="1"/>
    <col min="33" max="16384" width="9.140625" style="9"/>
  </cols>
  <sheetData>
    <row r="1" spans="1:25" x14ac:dyDescent="0.2">
      <c r="A1" s="1"/>
      <c r="B1" s="2"/>
      <c r="C1" s="3"/>
      <c r="D1" s="4"/>
      <c r="E1" s="4"/>
      <c r="F1" s="5"/>
      <c r="G1" s="6"/>
      <c r="H1" s="7" t="s">
        <v>5</v>
      </c>
      <c r="I1" s="8" t="s">
        <v>31</v>
      </c>
      <c r="J1" s="3"/>
      <c r="K1" s="4"/>
      <c r="L1" s="5"/>
      <c r="M1" s="6"/>
      <c r="Q1" s="4"/>
      <c r="R1" s="5"/>
    </row>
    <row r="2" spans="1:25" x14ac:dyDescent="0.2">
      <c r="A2" s="1"/>
      <c r="B2" s="2"/>
      <c r="C2" s="3"/>
      <c r="D2" s="4"/>
      <c r="E2" s="4"/>
      <c r="F2" s="5"/>
      <c r="G2" s="6"/>
      <c r="H2" s="7" t="s">
        <v>6</v>
      </c>
      <c r="I2" s="8" t="s">
        <v>32</v>
      </c>
      <c r="J2" s="1"/>
      <c r="K2" s="1"/>
      <c r="L2" s="1"/>
      <c r="M2" s="1"/>
      <c r="Q2" s="1"/>
      <c r="R2" s="1"/>
    </row>
    <row r="3" spans="1:25" x14ac:dyDescent="0.2">
      <c r="A3" s="1"/>
      <c r="B3" s="2"/>
      <c r="C3" s="3"/>
      <c r="D3" s="4"/>
      <c r="E3" s="4"/>
      <c r="F3" s="5"/>
      <c r="G3" s="6"/>
      <c r="H3" s="7" t="s">
        <v>7</v>
      </c>
      <c r="I3" s="10" t="s">
        <v>33</v>
      </c>
      <c r="J3" s="11"/>
      <c r="K3" s="11"/>
      <c r="L3" s="11"/>
      <c r="M3" s="11"/>
      <c r="Q3" s="11"/>
      <c r="R3" s="11"/>
    </row>
    <row r="4" spans="1:25" ht="13.5" customHeight="1" x14ac:dyDescent="0.25">
      <c r="A4" s="12"/>
      <c r="B4" s="13"/>
      <c r="C4" s="3"/>
      <c r="D4" s="14"/>
      <c r="E4" s="15">
        <v>-0.1</v>
      </c>
      <c r="F4" s="130"/>
      <c r="G4" s="130"/>
      <c r="H4" s="12"/>
      <c r="I4" s="13"/>
      <c r="J4" s="3"/>
      <c r="K4" s="3"/>
      <c r="L4" s="131"/>
      <c r="M4" s="131"/>
      <c r="N4" s="139" t="s">
        <v>15</v>
      </c>
      <c r="O4" s="139"/>
      <c r="P4" s="139"/>
      <c r="Q4" s="3"/>
      <c r="S4" s="139" t="s">
        <v>14</v>
      </c>
      <c r="T4" s="139"/>
      <c r="U4" s="139"/>
    </row>
    <row r="5" spans="1:25" ht="13.5" customHeight="1" x14ac:dyDescent="0.25">
      <c r="A5" s="133" t="s">
        <v>1</v>
      </c>
      <c r="B5" s="133" t="s">
        <v>2</v>
      </c>
      <c r="C5" s="124" t="s">
        <v>0</v>
      </c>
      <c r="D5" s="126" t="s">
        <v>8</v>
      </c>
      <c r="E5" s="135" t="s">
        <v>3</v>
      </c>
      <c r="F5" s="128" t="s">
        <v>9</v>
      </c>
      <c r="G5" s="132"/>
      <c r="H5" s="133" t="s">
        <v>1</v>
      </c>
      <c r="I5" s="133" t="s">
        <v>2</v>
      </c>
      <c r="J5" s="124" t="s">
        <v>0</v>
      </c>
      <c r="K5" s="126" t="s">
        <v>8</v>
      </c>
      <c r="L5" s="128" t="s">
        <v>10</v>
      </c>
      <c r="M5" s="128"/>
      <c r="N5" s="137" t="s">
        <v>11</v>
      </c>
      <c r="O5" s="128"/>
      <c r="P5" s="138"/>
      <c r="Q5" s="126" t="s">
        <v>8</v>
      </c>
      <c r="R5" s="111"/>
      <c r="S5" s="137" t="s">
        <v>11</v>
      </c>
      <c r="T5" s="128"/>
      <c r="U5" s="138"/>
    </row>
    <row r="6" spans="1:25" s="21" customFormat="1" x14ac:dyDescent="0.25">
      <c r="A6" s="134"/>
      <c r="B6" s="134"/>
      <c r="C6" s="125"/>
      <c r="D6" s="127"/>
      <c r="E6" s="136"/>
      <c r="F6" s="108" t="s">
        <v>12</v>
      </c>
      <c r="G6" s="16" t="s">
        <v>4</v>
      </c>
      <c r="H6" s="134"/>
      <c r="I6" s="134"/>
      <c r="J6" s="125"/>
      <c r="K6" s="127"/>
      <c r="L6" s="17" t="s">
        <v>13</v>
      </c>
      <c r="M6" s="18" t="s">
        <v>4</v>
      </c>
      <c r="N6" s="19" t="s">
        <v>51</v>
      </c>
      <c r="O6" s="20" t="s">
        <v>52</v>
      </c>
      <c r="P6" s="19" t="s">
        <v>30</v>
      </c>
      <c r="Q6" s="127"/>
      <c r="R6" s="17" t="s">
        <v>13</v>
      </c>
      <c r="S6" s="19" t="s">
        <v>51</v>
      </c>
      <c r="T6" s="20" t="s">
        <v>52</v>
      </c>
      <c r="U6" s="19" t="s">
        <v>30</v>
      </c>
      <c r="X6" s="66"/>
    </row>
    <row r="7" spans="1:25" s="21" customFormat="1" x14ac:dyDescent="0.25">
      <c r="A7" s="112"/>
      <c r="B7" s="112"/>
      <c r="C7" s="23"/>
      <c r="D7" s="24"/>
      <c r="E7" s="25"/>
      <c r="F7" s="112"/>
      <c r="G7" s="26"/>
      <c r="H7" s="112"/>
      <c r="I7" s="112"/>
      <c r="J7" s="23"/>
      <c r="K7" s="24"/>
      <c r="L7" s="27"/>
      <c r="M7" s="28"/>
      <c r="N7" s="29"/>
      <c r="O7" s="29"/>
      <c r="P7" s="29"/>
      <c r="Q7" s="24"/>
      <c r="R7" s="27"/>
      <c r="S7" s="29"/>
      <c r="T7" s="29"/>
      <c r="U7" s="29"/>
      <c r="X7" s="66"/>
    </row>
    <row r="8" spans="1:25" s="40" customFormat="1" ht="18.75" x14ac:dyDescent="0.25">
      <c r="A8" s="30"/>
      <c r="B8" s="31" t="s">
        <v>16</v>
      </c>
      <c r="C8" s="32"/>
      <c r="D8" s="33"/>
      <c r="E8" s="34"/>
      <c r="F8" s="35"/>
      <c r="G8" s="36"/>
      <c r="H8" s="30"/>
      <c r="I8" s="31" t="str">
        <f>I3</f>
        <v>Scaffolding Installer</v>
      </c>
      <c r="J8" s="32"/>
      <c r="K8" s="33"/>
      <c r="L8" s="37"/>
      <c r="M8" s="38"/>
      <c r="N8" s="39"/>
      <c r="O8" s="39"/>
      <c r="P8" s="39"/>
      <c r="Q8" s="33"/>
      <c r="R8" s="37"/>
      <c r="S8" s="39"/>
      <c r="T8" s="39"/>
      <c r="U8" s="39"/>
      <c r="V8" s="21"/>
      <c r="W8" s="21"/>
      <c r="X8" s="66"/>
      <c r="Y8" s="21"/>
    </row>
    <row r="9" spans="1:25" s="21" customFormat="1" x14ac:dyDescent="0.25">
      <c r="A9" s="41"/>
      <c r="B9" s="42"/>
      <c r="C9" s="43"/>
      <c r="D9" s="44"/>
      <c r="E9" s="45"/>
      <c r="F9" s="46" t="str">
        <f>IF(C9&lt;&gt;"",ROUND(#REF!/#REF!,2),"")</f>
        <v/>
      </c>
      <c r="G9" s="47" t="str">
        <f>IF(F9&lt;&gt;"",ROUND(#REF!*F9,2),"")</f>
        <v/>
      </c>
      <c r="H9" s="41"/>
      <c r="I9" s="42"/>
      <c r="J9" s="43"/>
      <c r="K9" s="44"/>
      <c r="L9" s="48"/>
      <c r="M9" s="49"/>
      <c r="N9" s="50"/>
      <c r="O9" s="50"/>
      <c r="P9" s="50"/>
      <c r="Q9" s="44"/>
      <c r="R9" s="48"/>
      <c r="S9" s="50"/>
      <c r="T9" s="50"/>
      <c r="U9" s="50"/>
      <c r="X9" s="66"/>
    </row>
    <row r="10" spans="1:25" s="21" customFormat="1" ht="19.5" x14ac:dyDescent="0.25">
      <c r="A10" s="41"/>
      <c r="B10" s="51" t="s">
        <v>17</v>
      </c>
      <c r="C10" s="52"/>
      <c r="D10" s="44"/>
      <c r="E10" s="53"/>
      <c r="F10" s="54"/>
      <c r="G10" s="55"/>
      <c r="H10" s="41"/>
      <c r="I10" s="51"/>
      <c r="J10" s="52"/>
      <c r="K10" s="56"/>
      <c r="L10" s="48"/>
      <c r="M10" s="49"/>
      <c r="N10" s="50"/>
      <c r="O10" s="50"/>
      <c r="P10" s="50"/>
      <c r="Q10" s="56"/>
      <c r="R10" s="48"/>
      <c r="S10" s="50"/>
      <c r="T10" s="50"/>
      <c r="U10" s="50"/>
      <c r="X10" s="66"/>
    </row>
    <row r="11" spans="1:25" s="21" customFormat="1" ht="17.25" x14ac:dyDescent="0.25">
      <c r="A11" s="41">
        <v>1</v>
      </c>
      <c r="B11" s="57" t="s">
        <v>18</v>
      </c>
      <c r="C11" s="52" t="s">
        <v>19</v>
      </c>
      <c r="D11" s="44"/>
      <c r="E11" s="53"/>
      <c r="F11" s="54"/>
      <c r="G11" s="55" t="s">
        <v>20</v>
      </c>
      <c r="H11" s="41"/>
      <c r="I11" s="57"/>
      <c r="J11" s="52"/>
      <c r="K11" s="58"/>
      <c r="L11" s="48"/>
      <c r="M11" s="49"/>
      <c r="N11" s="41"/>
      <c r="O11" s="41"/>
      <c r="P11" s="41"/>
      <c r="Q11" s="58"/>
      <c r="R11" s="48"/>
      <c r="S11" s="41"/>
      <c r="T11" s="41"/>
      <c r="U11" s="41"/>
      <c r="X11" s="66"/>
    </row>
    <row r="12" spans="1:25" s="21" customFormat="1" ht="17.25" x14ac:dyDescent="0.25">
      <c r="A12" s="41">
        <v>2</v>
      </c>
      <c r="B12" s="57" t="s">
        <v>21</v>
      </c>
      <c r="C12" s="52" t="s">
        <v>19</v>
      </c>
      <c r="D12" s="44"/>
      <c r="E12" s="53"/>
      <c r="F12" s="54"/>
      <c r="G12" s="55" t="s">
        <v>20</v>
      </c>
      <c r="H12" s="41"/>
      <c r="I12" s="57"/>
      <c r="J12" s="52"/>
      <c r="K12" s="58"/>
      <c r="L12" s="48"/>
      <c r="M12" s="49"/>
      <c r="N12" s="41"/>
      <c r="O12" s="41"/>
      <c r="P12" s="41"/>
      <c r="Q12" s="58"/>
      <c r="R12" s="48"/>
      <c r="S12" s="41"/>
      <c r="T12" s="41"/>
      <c r="U12" s="41"/>
      <c r="V12" s="59"/>
      <c r="X12" s="66"/>
    </row>
    <row r="13" spans="1:25" s="21" customFormat="1" ht="17.25" x14ac:dyDescent="0.25">
      <c r="A13" s="41">
        <v>3</v>
      </c>
      <c r="B13" s="57" t="s">
        <v>23</v>
      </c>
      <c r="C13" s="43" t="s">
        <v>19</v>
      </c>
      <c r="D13" s="44"/>
      <c r="E13" s="53"/>
      <c r="F13" s="54"/>
      <c r="G13" s="55" t="s">
        <v>20</v>
      </c>
      <c r="H13" s="41"/>
      <c r="I13" s="99" t="s">
        <v>48</v>
      </c>
      <c r="J13" s="52"/>
      <c r="K13" s="58"/>
      <c r="L13" s="48"/>
      <c r="M13" s="49"/>
      <c r="N13" s="41"/>
      <c r="O13" s="41"/>
      <c r="P13" s="41"/>
      <c r="Q13" s="58"/>
      <c r="R13" s="48"/>
      <c r="S13" s="41"/>
      <c r="T13" s="41"/>
      <c r="U13" s="41"/>
      <c r="V13" s="100" t="s">
        <v>50</v>
      </c>
      <c r="X13" s="66"/>
    </row>
    <row r="14" spans="1:25" s="21" customFormat="1" ht="17.25" x14ac:dyDescent="0.25">
      <c r="A14" s="41"/>
      <c r="B14" s="57"/>
      <c r="C14" s="43"/>
      <c r="D14" s="44"/>
      <c r="E14" s="53"/>
      <c r="F14" s="54"/>
      <c r="G14" s="55"/>
      <c r="H14" s="41">
        <v>1</v>
      </c>
      <c r="I14" s="96" t="s">
        <v>34</v>
      </c>
      <c r="J14" s="52" t="s">
        <v>44</v>
      </c>
      <c r="K14" s="58">
        <v>5387</v>
      </c>
      <c r="L14" s="48">
        <v>3</v>
      </c>
      <c r="M14" s="70">
        <f t="shared" ref="M14" si="0">+ROUND($K14*L14,2)</f>
        <v>16161</v>
      </c>
      <c r="N14" s="101">
        <v>5340</v>
      </c>
      <c r="O14" s="101">
        <f>+P14-N14</f>
        <v>1819</v>
      </c>
      <c r="P14" s="101">
        <f>5340+1819</f>
        <v>7159</v>
      </c>
      <c r="Q14" s="58">
        <v>5387</v>
      </c>
      <c r="R14" s="48">
        <v>3</v>
      </c>
      <c r="S14" s="101">
        <v>5340</v>
      </c>
      <c r="T14" s="101">
        <f>+U14-S14</f>
        <v>1819</v>
      </c>
      <c r="U14" s="101">
        <f>+P14</f>
        <v>7159</v>
      </c>
      <c r="V14" s="100">
        <v>3</v>
      </c>
      <c r="W14" s="100">
        <f>+U14*V14</f>
        <v>21477</v>
      </c>
      <c r="X14" s="109">
        <f>+(W14+W26)/5</f>
        <v>5387.2800000000007</v>
      </c>
      <c r="Y14" s="100">
        <f>+X14*5</f>
        <v>26936.400000000001</v>
      </c>
    </row>
    <row r="15" spans="1:25" s="21" customFormat="1" ht="17.25" x14ac:dyDescent="0.25">
      <c r="A15" s="41"/>
      <c r="B15" s="57"/>
      <c r="C15" s="43"/>
      <c r="D15" s="44"/>
      <c r="E15" s="53"/>
      <c r="F15" s="54"/>
      <c r="G15" s="55"/>
      <c r="H15" s="41">
        <v>2</v>
      </c>
      <c r="I15" s="96" t="s">
        <v>35</v>
      </c>
      <c r="J15" s="52" t="s">
        <v>44</v>
      </c>
      <c r="K15" s="58" t="s">
        <v>20</v>
      </c>
      <c r="L15" s="48">
        <v>2.5</v>
      </c>
      <c r="M15" s="70" t="s">
        <v>20</v>
      </c>
      <c r="N15" s="101"/>
      <c r="O15" s="101"/>
      <c r="P15" s="101"/>
      <c r="Q15" s="58" t="s">
        <v>20</v>
      </c>
      <c r="R15" s="48">
        <v>2.5</v>
      </c>
      <c r="S15" s="101"/>
      <c r="T15" s="101"/>
      <c r="U15" s="101"/>
      <c r="V15" s="100">
        <v>2.5</v>
      </c>
      <c r="W15" s="100">
        <f t="shared" ref="W15:W34" si="1">+U15*V15</f>
        <v>0</v>
      </c>
      <c r="X15" s="109"/>
      <c r="Y15" s="100"/>
    </row>
    <row r="16" spans="1:25" s="21" customFormat="1" ht="17.25" x14ac:dyDescent="0.25">
      <c r="A16" s="41"/>
      <c r="B16" s="60"/>
      <c r="C16" s="52"/>
      <c r="D16" s="61"/>
      <c r="E16" s="62"/>
      <c r="F16" s="54"/>
      <c r="G16" s="55"/>
      <c r="H16" s="41">
        <v>3</v>
      </c>
      <c r="I16" s="96" t="s">
        <v>36</v>
      </c>
      <c r="J16" s="52" t="s">
        <v>44</v>
      </c>
      <c r="K16" s="58">
        <v>764</v>
      </c>
      <c r="L16" s="48">
        <v>3</v>
      </c>
      <c r="M16" s="70">
        <f t="shared" ref="M16:M18" si="2">+ROUND($K16*L16,2)</f>
        <v>2292</v>
      </c>
      <c r="N16" s="101">
        <v>1570</v>
      </c>
      <c r="O16" s="101">
        <f t="shared" ref="O16:O18" si="3">+P16-N16</f>
        <v>387</v>
      </c>
      <c r="P16" s="101">
        <f>1570+387</f>
        <v>1957</v>
      </c>
      <c r="Q16" s="58">
        <v>764</v>
      </c>
      <c r="R16" s="48">
        <v>3</v>
      </c>
      <c r="S16" s="101">
        <v>1570</v>
      </c>
      <c r="T16" s="101">
        <f t="shared" ref="T16:T18" si="4">+U16-S16</f>
        <v>387</v>
      </c>
      <c r="U16" s="101">
        <f>+P16</f>
        <v>1957</v>
      </c>
      <c r="V16" s="100">
        <v>3</v>
      </c>
      <c r="W16" s="100">
        <f t="shared" si="1"/>
        <v>5871</v>
      </c>
      <c r="X16" s="109">
        <f>+(W16+W28)/5</f>
        <v>1343.8</v>
      </c>
      <c r="Y16" s="100">
        <v>3820</v>
      </c>
    </row>
    <row r="17" spans="1:33" s="21" customFormat="1" ht="17.25" x14ac:dyDescent="0.25">
      <c r="A17" s="41"/>
      <c r="B17" s="60"/>
      <c r="C17" s="52"/>
      <c r="D17" s="61"/>
      <c r="E17" s="62"/>
      <c r="F17" s="54"/>
      <c r="G17" s="55"/>
      <c r="H17" s="41">
        <v>4</v>
      </c>
      <c r="I17" s="96" t="s">
        <v>37</v>
      </c>
      <c r="J17" s="52" t="s">
        <v>44</v>
      </c>
      <c r="K17" s="58">
        <v>2639</v>
      </c>
      <c r="L17" s="48">
        <v>3</v>
      </c>
      <c r="M17" s="70">
        <f t="shared" si="2"/>
        <v>7917</v>
      </c>
      <c r="N17" s="101">
        <v>1111</v>
      </c>
      <c r="O17" s="101">
        <f t="shared" si="3"/>
        <v>148</v>
      </c>
      <c r="P17" s="101">
        <f>1111+148</f>
        <v>1259</v>
      </c>
      <c r="Q17" s="58">
        <v>2639</v>
      </c>
      <c r="R17" s="48">
        <v>2.5</v>
      </c>
      <c r="S17" s="101">
        <v>1111</v>
      </c>
      <c r="T17" s="101">
        <f t="shared" si="4"/>
        <v>148</v>
      </c>
      <c r="U17" s="101">
        <f>+P17</f>
        <v>1259</v>
      </c>
      <c r="V17" s="100">
        <v>2.5</v>
      </c>
      <c r="W17" s="100">
        <f t="shared" si="1"/>
        <v>3147.5</v>
      </c>
      <c r="X17" s="109">
        <f>+((W17+W29)/5.5)</f>
        <v>1135.909090909091</v>
      </c>
      <c r="Y17" s="100">
        <f>+X17*5.5</f>
        <v>6247.5</v>
      </c>
    </row>
    <row r="18" spans="1:33" s="21" customFormat="1" ht="17.25" x14ac:dyDescent="0.25">
      <c r="A18" s="41"/>
      <c r="B18" s="60"/>
      <c r="C18" s="52"/>
      <c r="D18" s="61"/>
      <c r="E18" s="62"/>
      <c r="F18" s="54"/>
      <c r="G18" s="55"/>
      <c r="H18" s="41">
        <v>5</v>
      </c>
      <c r="I18" s="96" t="s">
        <v>38</v>
      </c>
      <c r="J18" s="52" t="s">
        <v>44</v>
      </c>
      <c r="K18" s="58">
        <v>91</v>
      </c>
      <c r="L18" s="48">
        <v>3</v>
      </c>
      <c r="M18" s="70">
        <f t="shared" si="2"/>
        <v>273</v>
      </c>
      <c r="N18" s="101">
        <v>22</v>
      </c>
      <c r="O18" s="101">
        <f t="shared" si="3"/>
        <v>0</v>
      </c>
      <c r="P18" s="101">
        <v>22</v>
      </c>
      <c r="Q18" s="58">
        <v>91</v>
      </c>
      <c r="R18" s="104">
        <v>2.5</v>
      </c>
      <c r="S18" s="101">
        <v>22</v>
      </c>
      <c r="T18" s="121">
        <f t="shared" si="4"/>
        <v>0</v>
      </c>
      <c r="U18" s="121">
        <f>+P18</f>
        <v>22</v>
      </c>
      <c r="V18" s="120">
        <v>2.5</v>
      </c>
      <c r="W18" s="100">
        <f t="shared" si="1"/>
        <v>55</v>
      </c>
      <c r="X18" s="109">
        <f>+(W18+W30)/5.5</f>
        <v>10</v>
      </c>
      <c r="Y18" s="100">
        <f>+X18*5.5</f>
        <v>55</v>
      </c>
      <c r="AC18" s="66"/>
      <c r="AD18" s="67"/>
      <c r="AE18" s="68"/>
      <c r="AF18" s="69"/>
      <c r="AG18" s="69"/>
    </row>
    <row r="19" spans="1:33" s="21" customFormat="1" ht="17.25" x14ac:dyDescent="0.25">
      <c r="A19" s="41"/>
      <c r="B19" s="60"/>
      <c r="C19" s="52"/>
      <c r="D19" s="61"/>
      <c r="E19" s="62"/>
      <c r="F19" s="54"/>
      <c r="G19" s="55"/>
      <c r="H19" s="41">
        <v>6</v>
      </c>
      <c r="I19" s="96" t="s">
        <v>39</v>
      </c>
      <c r="J19" s="52" t="s">
        <v>44</v>
      </c>
      <c r="K19" s="58" t="s">
        <v>20</v>
      </c>
      <c r="L19" s="48">
        <v>60</v>
      </c>
      <c r="M19" s="70" t="s">
        <v>20</v>
      </c>
      <c r="N19" s="101"/>
      <c r="O19" s="101"/>
      <c r="P19" s="101"/>
      <c r="Q19" s="58" t="s">
        <v>20</v>
      </c>
      <c r="R19" s="48">
        <v>60</v>
      </c>
      <c r="S19" s="101"/>
      <c r="T19" s="121"/>
      <c r="U19" s="121"/>
      <c r="V19" s="120">
        <v>60</v>
      </c>
      <c r="W19" s="100">
        <f t="shared" si="1"/>
        <v>0</v>
      </c>
      <c r="X19" s="110"/>
      <c r="Y19" s="100"/>
      <c r="AC19" s="66"/>
      <c r="AD19" s="67"/>
      <c r="AE19" s="68"/>
      <c r="AF19" s="69"/>
      <c r="AG19" s="69"/>
    </row>
    <row r="20" spans="1:33" s="21" customFormat="1" ht="17.25" x14ac:dyDescent="0.25">
      <c r="A20" s="41"/>
      <c r="B20" s="57"/>
      <c r="C20" s="43"/>
      <c r="D20" s="44"/>
      <c r="E20" s="53"/>
      <c r="F20" s="54"/>
      <c r="G20" s="55"/>
      <c r="H20" s="41">
        <v>7</v>
      </c>
      <c r="I20" s="96" t="s">
        <v>40</v>
      </c>
      <c r="J20" s="52" t="s">
        <v>44</v>
      </c>
      <c r="K20" s="58" t="s">
        <v>20</v>
      </c>
      <c r="L20" s="48">
        <v>3</v>
      </c>
      <c r="M20" s="70" t="s">
        <v>20</v>
      </c>
      <c r="N20" s="101"/>
      <c r="O20" s="101"/>
      <c r="P20" s="101"/>
      <c r="Q20" s="58" t="s">
        <v>20</v>
      </c>
      <c r="R20" s="48">
        <v>14</v>
      </c>
      <c r="S20" s="101"/>
      <c r="T20" s="121"/>
      <c r="U20" s="121"/>
      <c r="V20" s="120">
        <v>14</v>
      </c>
      <c r="W20" s="100">
        <f t="shared" si="1"/>
        <v>0</v>
      </c>
      <c r="X20" s="110"/>
      <c r="Y20" s="100"/>
    </row>
    <row r="21" spans="1:33" s="21" customFormat="1" ht="17.25" x14ac:dyDescent="0.25">
      <c r="A21" s="41"/>
      <c r="B21" s="57"/>
      <c r="C21" s="43"/>
      <c r="D21" s="44"/>
      <c r="E21" s="53"/>
      <c r="F21" s="54"/>
      <c r="G21" s="55"/>
      <c r="H21" s="41">
        <v>8</v>
      </c>
      <c r="I21" s="96" t="s">
        <v>41</v>
      </c>
      <c r="J21" s="52" t="s">
        <v>45</v>
      </c>
      <c r="K21" s="58" t="s">
        <v>20</v>
      </c>
      <c r="L21" s="48">
        <v>15</v>
      </c>
      <c r="M21" s="70" t="s">
        <v>20</v>
      </c>
      <c r="N21" s="101"/>
      <c r="O21" s="101"/>
      <c r="P21" s="101"/>
      <c r="Q21" s="58" t="s">
        <v>20</v>
      </c>
      <c r="R21" s="48">
        <v>2.5</v>
      </c>
      <c r="S21" s="101"/>
      <c r="T21" s="121"/>
      <c r="U21" s="121"/>
      <c r="V21" s="120">
        <v>2.5</v>
      </c>
      <c r="W21" s="100">
        <f t="shared" si="1"/>
        <v>0</v>
      </c>
      <c r="X21" s="110"/>
      <c r="Y21" s="100"/>
    </row>
    <row r="22" spans="1:33" s="21" customFormat="1" ht="17.25" x14ac:dyDescent="0.25">
      <c r="A22" s="41"/>
      <c r="B22" s="60"/>
      <c r="C22" s="52"/>
      <c r="D22" s="61"/>
      <c r="E22" s="62"/>
      <c r="F22" s="54"/>
      <c r="G22" s="55"/>
      <c r="H22" s="41">
        <v>9</v>
      </c>
      <c r="I22" s="96" t="s">
        <v>42</v>
      </c>
      <c r="J22" s="52" t="s">
        <v>46</v>
      </c>
      <c r="K22" s="58" t="s">
        <v>20</v>
      </c>
      <c r="L22" s="48">
        <v>15</v>
      </c>
      <c r="M22" s="70" t="s">
        <v>20</v>
      </c>
      <c r="N22" s="101"/>
      <c r="O22" s="101"/>
      <c r="P22" s="101"/>
      <c r="Q22" s="58" t="s">
        <v>20</v>
      </c>
      <c r="R22" s="48">
        <v>15</v>
      </c>
      <c r="S22" s="101"/>
      <c r="T22" s="121"/>
      <c r="U22" s="121"/>
      <c r="V22" s="120">
        <v>15</v>
      </c>
      <c r="W22" s="100">
        <f t="shared" si="1"/>
        <v>0</v>
      </c>
      <c r="X22" s="110"/>
      <c r="Y22" s="100"/>
    </row>
    <row r="23" spans="1:33" s="21" customFormat="1" ht="34.5" x14ac:dyDescent="0.25">
      <c r="A23" s="41"/>
      <c r="B23" s="60"/>
      <c r="C23" s="52"/>
      <c r="D23" s="61"/>
      <c r="E23" s="62"/>
      <c r="F23" s="54"/>
      <c r="G23" s="55"/>
      <c r="H23" s="41">
        <v>10</v>
      </c>
      <c r="I23" s="96" t="s">
        <v>43</v>
      </c>
      <c r="J23" s="52" t="s">
        <v>47</v>
      </c>
      <c r="K23" s="58" t="s">
        <v>20</v>
      </c>
      <c r="L23" s="48">
        <v>80</v>
      </c>
      <c r="M23" s="70" t="s">
        <v>20</v>
      </c>
      <c r="N23" s="101"/>
      <c r="O23" s="101"/>
      <c r="P23" s="101"/>
      <c r="Q23" s="58" t="s">
        <v>20</v>
      </c>
      <c r="R23" s="48">
        <v>80</v>
      </c>
      <c r="S23" s="101"/>
      <c r="T23" s="121"/>
      <c r="U23" s="121"/>
      <c r="V23" s="120">
        <v>80</v>
      </c>
      <c r="W23" s="100">
        <f t="shared" si="1"/>
        <v>0</v>
      </c>
      <c r="X23" s="110"/>
      <c r="Y23" s="100"/>
    </row>
    <row r="24" spans="1:33" s="21" customFormat="1" ht="17.25" x14ac:dyDescent="0.25">
      <c r="A24" s="41"/>
      <c r="B24" s="60"/>
      <c r="C24" s="52"/>
      <c r="D24" s="61"/>
      <c r="E24" s="62"/>
      <c r="F24" s="54"/>
      <c r="G24" s="55"/>
      <c r="H24" s="41"/>
      <c r="I24" s="60"/>
      <c r="J24" s="52"/>
      <c r="K24" s="61"/>
      <c r="L24" s="63"/>
      <c r="M24" s="64"/>
      <c r="N24" s="102"/>
      <c r="O24" s="102"/>
      <c r="P24" s="102"/>
      <c r="Q24" s="61"/>
      <c r="R24" s="63"/>
      <c r="S24" s="102"/>
      <c r="T24" s="122"/>
      <c r="U24" s="122"/>
      <c r="V24" s="120"/>
      <c r="W24" s="100">
        <f t="shared" si="1"/>
        <v>0</v>
      </c>
      <c r="X24" s="110"/>
      <c r="Y24" s="100"/>
      <c r="AC24" s="66"/>
      <c r="AD24" s="67"/>
      <c r="AE24" s="68"/>
      <c r="AF24" s="69"/>
      <c r="AG24" s="69"/>
    </row>
    <row r="25" spans="1:33" s="21" customFormat="1" ht="17.25" x14ac:dyDescent="0.25">
      <c r="A25" s="41">
        <v>3</v>
      </c>
      <c r="B25" s="57" t="s">
        <v>23</v>
      </c>
      <c r="C25" s="43" t="s">
        <v>19</v>
      </c>
      <c r="D25" s="44"/>
      <c r="E25" s="53"/>
      <c r="F25" s="54"/>
      <c r="G25" s="55" t="s">
        <v>20</v>
      </c>
      <c r="H25" s="41"/>
      <c r="I25" s="99" t="s">
        <v>49</v>
      </c>
      <c r="J25" s="52"/>
      <c r="K25" s="58"/>
      <c r="L25" s="48"/>
      <c r="M25" s="49"/>
      <c r="N25" s="103"/>
      <c r="O25" s="103"/>
      <c r="P25" s="103"/>
      <c r="Q25" s="58"/>
      <c r="R25" s="48"/>
      <c r="S25" s="103"/>
      <c r="T25" s="123"/>
      <c r="U25" s="123"/>
      <c r="V25" s="120"/>
      <c r="W25" s="100">
        <f t="shared" si="1"/>
        <v>0</v>
      </c>
      <c r="X25" s="110"/>
      <c r="Y25" s="100"/>
    </row>
    <row r="26" spans="1:33" s="21" customFormat="1" ht="17.25" x14ac:dyDescent="0.25">
      <c r="A26" s="41"/>
      <c r="B26" s="57"/>
      <c r="C26" s="43"/>
      <c r="D26" s="44"/>
      <c r="E26" s="53"/>
      <c r="F26" s="54"/>
      <c r="G26" s="55"/>
      <c r="H26" s="41">
        <v>1</v>
      </c>
      <c r="I26" s="96" t="s">
        <v>34</v>
      </c>
      <c r="J26" s="52" t="s">
        <v>44</v>
      </c>
      <c r="K26" s="58">
        <v>5387</v>
      </c>
      <c r="L26" s="48">
        <v>2</v>
      </c>
      <c r="M26" s="70">
        <f t="shared" ref="M26" si="5">+ROUND($K26*L26,2)</f>
        <v>10774</v>
      </c>
      <c r="N26" s="101">
        <v>1401</v>
      </c>
      <c r="O26" s="101">
        <f t="shared" ref="O26" si="6">+P26-N26</f>
        <v>1632</v>
      </c>
      <c r="P26" s="101">
        <f>1401+1632</f>
        <v>3033</v>
      </c>
      <c r="Q26" s="58">
        <v>5387</v>
      </c>
      <c r="R26" s="104">
        <v>1.8</v>
      </c>
      <c r="S26" s="101">
        <v>1401</v>
      </c>
      <c r="T26" s="121">
        <f t="shared" ref="T26" si="7">+U26-S26</f>
        <v>1632</v>
      </c>
      <c r="U26" s="121">
        <f>+P26</f>
        <v>3033</v>
      </c>
      <c r="V26" s="120">
        <v>1.8</v>
      </c>
      <c r="W26" s="100">
        <f t="shared" si="1"/>
        <v>5459.4000000000005</v>
      </c>
      <c r="X26" s="110"/>
      <c r="Y26" s="100">
        <f>+W16+W28-Y16</f>
        <v>2899</v>
      </c>
      <c r="Z26" s="66">
        <f>+Y26/5.5</f>
        <v>527.09090909090912</v>
      </c>
    </row>
    <row r="27" spans="1:33" s="21" customFormat="1" ht="17.25" x14ac:dyDescent="0.25">
      <c r="A27" s="41"/>
      <c r="B27" s="57"/>
      <c r="C27" s="43"/>
      <c r="D27" s="44"/>
      <c r="E27" s="53"/>
      <c r="F27" s="54"/>
      <c r="G27" s="55"/>
      <c r="H27" s="41">
        <v>2</v>
      </c>
      <c r="I27" s="96" t="s">
        <v>35</v>
      </c>
      <c r="J27" s="52" t="s">
        <v>44</v>
      </c>
      <c r="K27" s="58" t="s">
        <v>20</v>
      </c>
      <c r="L27" s="48">
        <v>1.5</v>
      </c>
      <c r="M27" s="70" t="s">
        <v>20</v>
      </c>
      <c r="N27" s="101"/>
      <c r="O27" s="101"/>
      <c r="P27" s="101"/>
      <c r="Q27" s="58" t="s">
        <v>20</v>
      </c>
      <c r="R27" s="48">
        <v>1.5</v>
      </c>
      <c r="S27" s="101"/>
      <c r="T27" s="101"/>
      <c r="U27" s="101"/>
      <c r="V27" s="100">
        <v>1.5</v>
      </c>
      <c r="W27" s="100">
        <f t="shared" si="1"/>
        <v>0</v>
      </c>
      <c r="X27" s="110"/>
      <c r="Y27" s="100"/>
      <c r="Z27" s="109">
        <f>+Z26+X17</f>
        <v>1663</v>
      </c>
    </row>
    <row r="28" spans="1:33" s="21" customFormat="1" ht="17.25" x14ac:dyDescent="0.25">
      <c r="A28" s="41"/>
      <c r="B28" s="60"/>
      <c r="C28" s="52"/>
      <c r="D28" s="61"/>
      <c r="E28" s="62"/>
      <c r="F28" s="54"/>
      <c r="G28" s="55"/>
      <c r="H28" s="41">
        <v>3</v>
      </c>
      <c r="I28" s="96" t="s">
        <v>36</v>
      </c>
      <c r="J28" s="52" t="s">
        <v>44</v>
      </c>
      <c r="K28" s="58">
        <v>764</v>
      </c>
      <c r="L28" s="48">
        <v>2</v>
      </c>
      <c r="M28" s="70">
        <f t="shared" ref="M28:M30" si="8">+ROUND($K28*L28,2)</f>
        <v>1528</v>
      </c>
      <c r="N28" s="101">
        <v>155</v>
      </c>
      <c r="O28" s="101">
        <f t="shared" ref="O28:O30" si="9">+P28-N28</f>
        <v>269</v>
      </c>
      <c r="P28" s="101">
        <f>155+269</f>
        <v>424</v>
      </c>
      <c r="Q28" s="58">
        <v>764</v>
      </c>
      <c r="R28" s="48">
        <v>2</v>
      </c>
      <c r="S28" s="101">
        <v>155</v>
      </c>
      <c r="T28" s="101">
        <f t="shared" ref="T28:T30" si="10">+U28-S28</f>
        <v>269</v>
      </c>
      <c r="U28" s="101">
        <f>+P28</f>
        <v>424</v>
      </c>
      <c r="V28" s="100">
        <v>2</v>
      </c>
      <c r="W28" s="100">
        <f t="shared" si="1"/>
        <v>848</v>
      </c>
      <c r="X28" s="110"/>
      <c r="Y28" s="100"/>
    </row>
    <row r="29" spans="1:33" s="21" customFormat="1" ht="17.25" x14ac:dyDescent="0.25">
      <c r="A29" s="41"/>
      <c r="B29" s="60"/>
      <c r="C29" s="52"/>
      <c r="D29" s="61"/>
      <c r="E29" s="62"/>
      <c r="F29" s="54"/>
      <c r="G29" s="55"/>
      <c r="H29" s="41">
        <v>4</v>
      </c>
      <c r="I29" s="96" t="s">
        <v>37</v>
      </c>
      <c r="J29" s="52" t="s">
        <v>44</v>
      </c>
      <c r="K29" s="58">
        <v>2639</v>
      </c>
      <c r="L29" s="48">
        <v>2.5</v>
      </c>
      <c r="M29" s="70">
        <f t="shared" si="8"/>
        <v>6597.5</v>
      </c>
      <c r="N29" s="101">
        <v>838</v>
      </c>
      <c r="O29" s="101">
        <f t="shared" si="9"/>
        <v>712</v>
      </c>
      <c r="P29" s="101">
        <f>838+712</f>
        <v>1550</v>
      </c>
      <c r="Q29" s="58">
        <v>2639</v>
      </c>
      <c r="R29" s="48">
        <v>2</v>
      </c>
      <c r="S29" s="101">
        <v>838</v>
      </c>
      <c r="T29" s="101">
        <f t="shared" si="10"/>
        <v>712</v>
      </c>
      <c r="U29" s="101">
        <f>+P29</f>
        <v>1550</v>
      </c>
      <c r="V29" s="100">
        <v>2</v>
      </c>
      <c r="W29" s="100">
        <f t="shared" si="1"/>
        <v>3100</v>
      </c>
      <c r="X29" s="110"/>
      <c r="Y29" s="100"/>
    </row>
    <row r="30" spans="1:33" s="21" customFormat="1" ht="17.25" x14ac:dyDescent="0.25">
      <c r="A30" s="41"/>
      <c r="B30" s="60"/>
      <c r="C30" s="52"/>
      <c r="D30" s="61"/>
      <c r="E30" s="62"/>
      <c r="F30" s="54"/>
      <c r="G30" s="55"/>
      <c r="H30" s="41">
        <v>5</v>
      </c>
      <c r="I30" s="96" t="s">
        <v>38</v>
      </c>
      <c r="J30" s="52" t="s">
        <v>44</v>
      </c>
      <c r="K30" s="58">
        <v>91</v>
      </c>
      <c r="L30" s="48">
        <v>2.5</v>
      </c>
      <c r="M30" s="70">
        <f t="shared" si="8"/>
        <v>227.5</v>
      </c>
      <c r="N30" s="101"/>
      <c r="O30" s="101">
        <f t="shared" si="9"/>
        <v>0</v>
      </c>
      <c r="P30" s="101"/>
      <c r="Q30" s="58">
        <v>91</v>
      </c>
      <c r="R30" s="48">
        <v>2</v>
      </c>
      <c r="S30" s="101"/>
      <c r="T30" s="101">
        <f t="shared" si="10"/>
        <v>0</v>
      </c>
      <c r="U30" s="101"/>
      <c r="V30" s="100">
        <v>2</v>
      </c>
      <c r="W30" s="100">
        <f t="shared" si="1"/>
        <v>0</v>
      </c>
      <c r="X30" s="110"/>
      <c r="Y30" s="100"/>
      <c r="AC30" s="66"/>
      <c r="AD30" s="67"/>
      <c r="AE30" s="68"/>
      <c r="AF30" s="69"/>
      <c r="AG30" s="69"/>
    </row>
    <row r="31" spans="1:33" s="21" customFormat="1" ht="17.25" x14ac:dyDescent="0.25">
      <c r="A31" s="41"/>
      <c r="B31" s="60"/>
      <c r="C31" s="52"/>
      <c r="D31" s="61"/>
      <c r="E31" s="62"/>
      <c r="F31" s="54"/>
      <c r="G31" s="55"/>
      <c r="H31" s="41">
        <v>6</v>
      </c>
      <c r="I31" s="96" t="s">
        <v>39</v>
      </c>
      <c r="J31" s="52" t="s">
        <v>44</v>
      </c>
      <c r="K31" s="58" t="s">
        <v>20</v>
      </c>
      <c r="L31" s="48">
        <v>30</v>
      </c>
      <c r="M31" s="70" t="s">
        <v>20</v>
      </c>
      <c r="N31" s="101"/>
      <c r="O31" s="101"/>
      <c r="P31" s="101"/>
      <c r="Q31" s="58" t="s">
        <v>20</v>
      </c>
      <c r="R31" s="48">
        <v>1.5</v>
      </c>
      <c r="S31" s="101"/>
      <c r="T31" s="101"/>
      <c r="U31" s="101"/>
      <c r="V31" s="100">
        <v>1.5</v>
      </c>
      <c r="W31" s="100">
        <f t="shared" si="1"/>
        <v>0</v>
      </c>
      <c r="X31" s="110"/>
      <c r="Y31" s="100"/>
      <c r="AC31" s="66"/>
      <c r="AD31" s="67"/>
      <c r="AE31" s="68"/>
      <c r="AF31" s="69"/>
      <c r="AG31" s="69"/>
    </row>
    <row r="32" spans="1:33" s="21" customFormat="1" ht="17.25" x14ac:dyDescent="0.25">
      <c r="A32" s="41"/>
      <c r="B32" s="57"/>
      <c r="C32" s="43"/>
      <c r="D32" s="44"/>
      <c r="E32" s="53"/>
      <c r="F32" s="54"/>
      <c r="G32" s="55"/>
      <c r="H32" s="41">
        <v>7</v>
      </c>
      <c r="I32" s="96" t="s">
        <v>40</v>
      </c>
      <c r="J32" s="52" t="s">
        <v>44</v>
      </c>
      <c r="K32" s="58" t="s">
        <v>20</v>
      </c>
      <c r="L32" s="48">
        <v>2.5</v>
      </c>
      <c r="M32" s="70" t="s">
        <v>20</v>
      </c>
      <c r="N32" s="101"/>
      <c r="O32" s="101"/>
      <c r="P32" s="101"/>
      <c r="Q32" s="58" t="s">
        <v>20</v>
      </c>
      <c r="R32" s="48">
        <v>30</v>
      </c>
      <c r="S32" s="101"/>
      <c r="T32" s="101"/>
      <c r="U32" s="101"/>
      <c r="V32" s="100">
        <v>30</v>
      </c>
      <c r="W32" s="100">
        <f t="shared" si="1"/>
        <v>0</v>
      </c>
      <c r="X32" s="110"/>
      <c r="Y32" s="100"/>
    </row>
    <row r="33" spans="1:33" s="21" customFormat="1" ht="17.25" x14ac:dyDescent="0.25">
      <c r="A33" s="41"/>
      <c r="B33" s="57"/>
      <c r="C33" s="43"/>
      <c r="D33" s="44"/>
      <c r="E33" s="53"/>
      <c r="F33" s="54"/>
      <c r="G33" s="55"/>
      <c r="H33" s="41">
        <v>8</v>
      </c>
      <c r="I33" s="96" t="s">
        <v>41</v>
      </c>
      <c r="J33" s="52" t="s">
        <v>45</v>
      </c>
      <c r="K33" s="58" t="s">
        <v>20</v>
      </c>
      <c r="L33" s="48">
        <v>8</v>
      </c>
      <c r="M33" s="70" t="s">
        <v>20</v>
      </c>
      <c r="N33" s="101"/>
      <c r="O33" s="101"/>
      <c r="P33" s="101"/>
      <c r="Q33" s="58" t="s">
        <v>20</v>
      </c>
      <c r="R33" s="48">
        <v>10</v>
      </c>
      <c r="S33" s="101"/>
      <c r="T33" s="101"/>
      <c r="U33" s="101"/>
      <c r="V33" s="100">
        <v>10</v>
      </c>
      <c r="W33" s="100">
        <f t="shared" si="1"/>
        <v>0</v>
      </c>
      <c r="X33" s="110"/>
      <c r="Y33" s="100"/>
    </row>
    <row r="34" spans="1:33" s="21" customFormat="1" ht="17.25" x14ac:dyDescent="0.25">
      <c r="A34" s="41"/>
      <c r="B34" s="60"/>
      <c r="C34" s="52"/>
      <c r="D34" s="61"/>
      <c r="E34" s="62"/>
      <c r="F34" s="54"/>
      <c r="G34" s="55"/>
      <c r="H34" s="41">
        <v>9</v>
      </c>
      <c r="I34" s="96" t="s">
        <v>42</v>
      </c>
      <c r="J34" s="52" t="s">
        <v>46</v>
      </c>
      <c r="K34" s="58" t="s">
        <v>20</v>
      </c>
      <c r="L34" s="48">
        <v>10</v>
      </c>
      <c r="M34" s="70" t="s">
        <v>20</v>
      </c>
      <c r="N34" s="101"/>
      <c r="O34" s="101"/>
      <c r="P34" s="101"/>
      <c r="Q34" s="58" t="s">
        <v>20</v>
      </c>
      <c r="R34" s="48">
        <v>8</v>
      </c>
      <c r="S34" s="101"/>
      <c r="T34" s="101"/>
      <c r="U34" s="101"/>
      <c r="V34" s="100">
        <v>8</v>
      </c>
      <c r="W34" s="100">
        <f t="shared" si="1"/>
        <v>0</v>
      </c>
      <c r="X34" s="110"/>
      <c r="Y34" s="100"/>
    </row>
    <row r="35" spans="1:33" s="21" customFormat="1" ht="17.25" x14ac:dyDescent="0.25">
      <c r="A35" s="41"/>
      <c r="B35" s="60"/>
      <c r="C35" s="52"/>
      <c r="D35" s="61"/>
      <c r="E35" s="62"/>
      <c r="F35" s="54"/>
      <c r="G35" s="55"/>
      <c r="H35" s="41"/>
      <c r="I35" s="60"/>
      <c r="J35" s="52"/>
      <c r="K35" s="61"/>
      <c r="L35" s="63"/>
      <c r="M35" s="64"/>
      <c r="N35" s="102"/>
      <c r="O35" s="102"/>
      <c r="P35" s="102"/>
      <c r="Q35" s="61"/>
      <c r="R35" s="63"/>
      <c r="S35" s="102"/>
      <c r="T35" s="102"/>
      <c r="U35" s="102"/>
      <c r="V35" s="100"/>
      <c r="X35" s="66"/>
      <c r="AC35" s="66"/>
      <c r="AD35" s="67"/>
      <c r="AE35" s="68"/>
      <c r="AF35" s="69"/>
      <c r="AG35" s="69"/>
    </row>
    <row r="36" spans="1:33" s="21" customFormat="1" ht="17.25" x14ac:dyDescent="0.25">
      <c r="A36" s="41"/>
      <c r="B36" s="60"/>
      <c r="C36" s="52"/>
      <c r="D36" s="61"/>
      <c r="E36" s="62"/>
      <c r="F36" s="54"/>
      <c r="G36" s="55"/>
      <c r="H36" s="41"/>
      <c r="I36" s="60"/>
      <c r="J36" s="52"/>
      <c r="K36" s="61"/>
      <c r="L36" s="48"/>
      <c r="M36" s="49"/>
      <c r="N36" s="50"/>
      <c r="O36" s="50"/>
      <c r="P36" s="50"/>
      <c r="Q36" s="61"/>
      <c r="R36" s="48"/>
      <c r="S36" s="50"/>
      <c r="T36" s="50"/>
      <c r="U36" s="50"/>
      <c r="V36" s="100"/>
      <c r="X36" s="66"/>
      <c r="AC36" s="66"/>
      <c r="AD36" s="67"/>
      <c r="AE36" s="68"/>
      <c r="AF36" s="69"/>
      <c r="AG36" s="69"/>
    </row>
    <row r="37" spans="1:33" s="21" customFormat="1" ht="17.25" x14ac:dyDescent="0.25">
      <c r="A37" s="41">
        <v>11</v>
      </c>
      <c r="B37" s="57" t="s">
        <v>24</v>
      </c>
      <c r="C37" s="52" t="s">
        <v>22</v>
      </c>
      <c r="D37" s="61">
        <v>5740</v>
      </c>
      <c r="E37" s="62">
        <v>5740</v>
      </c>
      <c r="F37" s="65">
        <f>ROUND(10-7.3*1.05,2)</f>
        <v>2.34</v>
      </c>
      <c r="G37" s="55" t="s">
        <v>25</v>
      </c>
      <c r="H37" s="41"/>
      <c r="I37" s="57"/>
      <c r="J37" s="52"/>
      <c r="K37" s="61"/>
      <c r="L37" s="63"/>
      <c r="M37" s="70"/>
      <c r="N37" s="50"/>
      <c r="O37" s="50"/>
      <c r="P37" s="50"/>
      <c r="Q37" s="61"/>
      <c r="R37" s="63"/>
      <c r="S37" s="50"/>
      <c r="T37" s="50"/>
      <c r="U37" s="50"/>
      <c r="V37" s="66"/>
      <c r="X37" s="66"/>
      <c r="AC37" s="66"/>
      <c r="AD37" s="67"/>
      <c r="AE37" s="68"/>
      <c r="AF37" s="69"/>
      <c r="AG37" s="69"/>
    </row>
    <row r="38" spans="1:33" s="21" customFormat="1" ht="16.5" thickBot="1" x14ac:dyDescent="0.3">
      <c r="A38" s="41"/>
      <c r="B38" s="42"/>
      <c r="C38" s="43"/>
      <c r="D38" s="71"/>
      <c r="E38" s="72"/>
      <c r="F38" s="46" t="str">
        <f>IF(C38&lt;&gt;"",ROUND(#REF!/#REF!,2),"")</f>
        <v/>
      </c>
      <c r="G38" s="47" t="str">
        <f>IF(F38&lt;&gt;"",ROUND(#REF!*F38,2),"")</f>
        <v/>
      </c>
      <c r="H38" s="41"/>
      <c r="I38" s="42"/>
      <c r="J38" s="43"/>
      <c r="K38" s="71"/>
      <c r="L38" s="48"/>
      <c r="M38" s="49"/>
      <c r="N38" s="50"/>
      <c r="O38" s="50"/>
      <c r="P38" s="50"/>
      <c r="Q38" s="71"/>
      <c r="R38" s="48"/>
      <c r="S38" s="50"/>
      <c r="T38" s="50"/>
      <c r="U38" s="50"/>
      <c r="V38" s="83"/>
      <c r="X38" s="66"/>
      <c r="AC38" s="66"/>
      <c r="AD38" s="67"/>
      <c r="AE38" s="68"/>
      <c r="AF38" s="69"/>
      <c r="AG38" s="69"/>
    </row>
    <row r="39" spans="1:33" x14ac:dyDescent="0.25">
      <c r="A39" s="73"/>
      <c r="B39" s="74" t="s">
        <v>26</v>
      </c>
      <c r="C39" s="75"/>
      <c r="D39" s="75"/>
      <c r="E39" s="75"/>
      <c r="F39" s="76"/>
      <c r="G39" s="77" t="e">
        <f>SUM(#REF!)</f>
        <v>#REF!</v>
      </c>
      <c r="H39" s="73"/>
      <c r="I39" s="74" t="s">
        <v>26</v>
      </c>
      <c r="J39" s="75"/>
      <c r="K39" s="75"/>
      <c r="L39" s="76"/>
      <c r="M39" s="78">
        <f>+SUM(M7:M38)</f>
        <v>45770</v>
      </c>
      <c r="N39" s="78"/>
      <c r="O39" s="78"/>
      <c r="P39" s="78">
        <f>+SUMPRODUCT($P$9:$P$38,L9:L38)</f>
        <v>41980</v>
      </c>
      <c r="Q39" s="75"/>
      <c r="R39" s="76"/>
      <c r="S39" s="78"/>
      <c r="T39" s="78"/>
      <c r="U39" s="78">
        <f>+SUMPRODUCT($R$9:$R$38,U9:U38)</f>
        <v>39957.9</v>
      </c>
      <c r="V39" s="48"/>
      <c r="W39" s="105">
        <f>SUM(W14:W38)</f>
        <v>39957.9</v>
      </c>
      <c r="Y39" s="105">
        <f>SUM(Y14:Y38)</f>
        <v>39957.9</v>
      </c>
      <c r="AC39" s="66"/>
      <c r="AD39" s="67"/>
      <c r="AE39" s="68"/>
      <c r="AF39" s="69"/>
      <c r="AG39" s="69"/>
    </row>
    <row r="40" spans="1:33" s="80" customFormat="1" x14ac:dyDescent="0.25">
      <c r="B40" s="81"/>
      <c r="C40" s="82"/>
      <c r="D40" s="83"/>
      <c r="E40" s="83"/>
      <c r="F40" s="84"/>
      <c r="G40" s="85" t="e">
        <f>+SUMPRODUCT(#REF!,#REF!)+SUMPRODUCT(#REF!,#REF!)+SUMPRODUCT(#REF!,#REF!)</f>
        <v>#REF!</v>
      </c>
      <c r="I40" s="81"/>
      <c r="J40" s="82"/>
      <c r="K40" s="83"/>
      <c r="L40" s="84"/>
      <c r="M40" s="86" t="s">
        <v>27</v>
      </c>
      <c r="N40" s="87"/>
      <c r="O40" s="87"/>
      <c r="P40" s="87">
        <v>0</v>
      </c>
      <c r="Q40" s="83"/>
      <c r="R40" s="84"/>
      <c r="S40" s="87"/>
      <c r="T40" s="87"/>
      <c r="U40" s="87">
        <v>0</v>
      </c>
      <c r="V40" s="82"/>
      <c r="AC40" s="66"/>
      <c r="AD40" s="67"/>
      <c r="AE40" s="68"/>
      <c r="AF40" s="69"/>
      <c r="AG40" s="69"/>
    </row>
    <row r="41" spans="1:33" x14ac:dyDescent="0.25">
      <c r="M41" s="89" t="s">
        <v>28</v>
      </c>
      <c r="N41" s="90"/>
      <c r="O41" s="90"/>
      <c r="P41" s="90">
        <v>-28070.3</v>
      </c>
      <c r="S41" s="90"/>
      <c r="T41" s="90"/>
      <c r="U41" s="90">
        <f>+P41</f>
        <v>-28070.3</v>
      </c>
      <c r="V41" s="82"/>
      <c r="AC41" s="66"/>
      <c r="AD41" s="67"/>
      <c r="AE41" s="68"/>
      <c r="AF41" s="69"/>
      <c r="AG41" s="69"/>
    </row>
    <row r="42" spans="1:33" x14ac:dyDescent="0.25">
      <c r="M42" s="89" t="s">
        <v>29</v>
      </c>
      <c r="N42" s="90"/>
      <c r="O42" s="90"/>
      <c r="P42" s="90">
        <v>0</v>
      </c>
      <c r="S42" s="90"/>
      <c r="T42" s="90"/>
      <c r="U42" s="90">
        <v>0</v>
      </c>
      <c r="V42" s="82"/>
      <c r="AC42" s="66"/>
      <c r="AD42" s="67"/>
      <c r="AE42" s="68"/>
      <c r="AF42" s="69"/>
      <c r="AG42" s="69"/>
    </row>
    <row r="43" spans="1:33" ht="16.5" thickBot="1" x14ac:dyDescent="0.3">
      <c r="M43" s="91" t="s">
        <v>30</v>
      </c>
      <c r="N43" s="92"/>
      <c r="O43" s="92"/>
      <c r="P43" s="92">
        <f>+SUM(P39:P42)</f>
        <v>13909.7</v>
      </c>
      <c r="S43" s="92"/>
      <c r="T43" s="92"/>
      <c r="U43" s="92">
        <f>+SUM(U39:U42)</f>
        <v>11887.600000000002</v>
      </c>
      <c r="V43" s="79"/>
      <c r="AC43" s="66"/>
      <c r="AD43" s="67"/>
      <c r="AE43" s="68"/>
      <c r="AF43" s="69"/>
      <c r="AG43" s="69"/>
    </row>
    <row r="44" spans="1:33" ht="16.5" thickTop="1" x14ac:dyDescent="0.25">
      <c r="V44" s="93"/>
      <c r="AC44" s="66"/>
      <c r="AD44" s="67"/>
      <c r="AE44" s="68"/>
      <c r="AF44" s="69"/>
      <c r="AG44" s="69"/>
    </row>
    <row r="45" spans="1:33" x14ac:dyDescent="0.25">
      <c r="AC45" s="66"/>
      <c r="AD45" s="94"/>
      <c r="AE45" s="66"/>
      <c r="AF45" s="69"/>
      <c r="AG45" s="69"/>
    </row>
    <row r="46" spans="1:33" x14ac:dyDescent="0.25">
      <c r="AC46" s="66"/>
      <c r="AD46" s="94"/>
      <c r="AE46" s="66"/>
      <c r="AF46" s="69"/>
      <c r="AG46" s="69"/>
    </row>
    <row r="47" spans="1:33" x14ac:dyDescent="0.25">
      <c r="AC47" s="66"/>
      <c r="AD47" s="94"/>
      <c r="AE47" s="66"/>
      <c r="AF47" s="69"/>
      <c r="AG47" s="69"/>
    </row>
    <row r="48" spans="1:33" x14ac:dyDescent="0.25">
      <c r="AC48" s="66"/>
      <c r="AD48" s="94"/>
      <c r="AE48" s="66"/>
      <c r="AF48" s="69"/>
      <c r="AG48" s="69"/>
    </row>
    <row r="49" spans="12:33" x14ac:dyDescent="0.25">
      <c r="AC49" s="66"/>
      <c r="AD49" s="94"/>
      <c r="AE49" s="66"/>
      <c r="AF49" s="69"/>
      <c r="AG49" s="69"/>
    </row>
    <row r="50" spans="12:33" x14ac:dyDescent="0.25">
      <c r="AC50" s="66"/>
      <c r="AD50" s="94"/>
      <c r="AE50" s="66"/>
      <c r="AF50" s="69"/>
      <c r="AG50" s="69"/>
    </row>
    <row r="51" spans="12:33" x14ac:dyDescent="0.25">
      <c r="AC51" s="66"/>
      <c r="AD51" s="94"/>
      <c r="AE51" s="66"/>
      <c r="AF51" s="69"/>
      <c r="AG51" s="69"/>
    </row>
    <row r="52" spans="12:33" x14ac:dyDescent="0.25">
      <c r="AC52" s="66"/>
      <c r="AD52" s="94"/>
      <c r="AE52" s="66"/>
      <c r="AF52" s="69"/>
      <c r="AG52" s="69"/>
    </row>
    <row r="53" spans="12:33" x14ac:dyDescent="0.25">
      <c r="M53" s="88" t="s">
        <v>56</v>
      </c>
      <c r="Q53" s="88" t="s">
        <v>49</v>
      </c>
      <c r="AC53" s="66"/>
      <c r="AD53" s="94"/>
      <c r="AE53" s="66"/>
    </row>
    <row r="54" spans="12:33" x14ac:dyDescent="0.25">
      <c r="L54" s="114"/>
      <c r="M54" s="115" t="s">
        <v>53</v>
      </c>
      <c r="N54" s="114" t="s">
        <v>54</v>
      </c>
      <c r="O54" s="114" t="s">
        <v>55</v>
      </c>
      <c r="P54" s="114"/>
      <c r="Q54" s="115" t="s">
        <v>53</v>
      </c>
      <c r="R54" s="114" t="s">
        <v>54</v>
      </c>
      <c r="S54" s="114" t="s">
        <v>55</v>
      </c>
    </row>
    <row r="55" spans="12:33" x14ac:dyDescent="0.25">
      <c r="L55" s="118">
        <v>1</v>
      </c>
      <c r="M55" s="116">
        <v>55</v>
      </c>
      <c r="N55" s="116">
        <v>15</v>
      </c>
      <c r="O55" s="116">
        <v>15</v>
      </c>
      <c r="P55" s="118">
        <v>1</v>
      </c>
      <c r="Q55" s="116">
        <v>207</v>
      </c>
      <c r="R55" s="116">
        <v>43</v>
      </c>
      <c r="S55" s="116">
        <v>44</v>
      </c>
      <c r="AF55" s="95"/>
      <c r="AG55" s="95"/>
    </row>
    <row r="56" spans="12:33" x14ac:dyDescent="0.25">
      <c r="L56" s="118">
        <v>2</v>
      </c>
      <c r="M56" s="116">
        <v>55</v>
      </c>
      <c r="N56" s="116">
        <v>15</v>
      </c>
      <c r="O56" s="116">
        <v>13</v>
      </c>
      <c r="P56" s="118">
        <v>2</v>
      </c>
      <c r="Q56" s="116">
        <v>176</v>
      </c>
      <c r="R56" s="116">
        <v>56</v>
      </c>
      <c r="S56" s="116">
        <v>39</v>
      </c>
    </row>
    <row r="57" spans="12:33" x14ac:dyDescent="0.25">
      <c r="L57" s="118">
        <v>3</v>
      </c>
      <c r="M57" s="116">
        <v>55</v>
      </c>
      <c r="N57" s="116">
        <v>15</v>
      </c>
      <c r="O57" s="116">
        <v>13</v>
      </c>
      <c r="P57" s="118">
        <v>3</v>
      </c>
      <c r="Q57" s="116">
        <v>42</v>
      </c>
      <c r="R57" s="116">
        <v>0</v>
      </c>
      <c r="S57" s="116">
        <v>16</v>
      </c>
    </row>
    <row r="58" spans="12:33" x14ac:dyDescent="0.25">
      <c r="L58" s="118">
        <v>4</v>
      </c>
      <c r="M58" s="116">
        <v>117</v>
      </c>
      <c r="N58" s="116">
        <v>56</v>
      </c>
      <c r="O58" s="116">
        <v>38</v>
      </c>
      <c r="P58" s="118">
        <v>4</v>
      </c>
      <c r="Q58" s="116">
        <v>0</v>
      </c>
      <c r="R58" s="116">
        <v>0</v>
      </c>
      <c r="S58" s="116">
        <v>58</v>
      </c>
    </row>
    <row r="59" spans="12:33" x14ac:dyDescent="0.25">
      <c r="L59" s="118">
        <v>5</v>
      </c>
      <c r="M59" s="116">
        <v>55</v>
      </c>
      <c r="N59" s="116">
        <v>15</v>
      </c>
      <c r="O59" s="116">
        <v>13</v>
      </c>
      <c r="P59" s="118">
        <v>5</v>
      </c>
      <c r="Q59" s="116">
        <v>307</v>
      </c>
      <c r="R59" s="116">
        <v>56</v>
      </c>
      <c r="S59" s="116">
        <v>121</v>
      </c>
    </row>
    <row r="60" spans="12:33" x14ac:dyDescent="0.25">
      <c r="L60" s="118">
        <v>6</v>
      </c>
      <c r="M60" s="116">
        <v>114</v>
      </c>
      <c r="N60" s="116">
        <v>30</v>
      </c>
      <c r="O60" s="116">
        <v>38</v>
      </c>
      <c r="P60" s="118">
        <v>6</v>
      </c>
      <c r="Q60" s="116">
        <v>180</v>
      </c>
      <c r="R60" s="116">
        <v>0</v>
      </c>
      <c r="S60" s="116">
        <v>59</v>
      </c>
    </row>
    <row r="61" spans="12:33" x14ac:dyDescent="0.25">
      <c r="L61" s="118">
        <v>7</v>
      </c>
      <c r="M61" s="116">
        <v>55</v>
      </c>
      <c r="N61" s="116">
        <v>15</v>
      </c>
      <c r="O61" s="116">
        <v>13</v>
      </c>
      <c r="P61" s="118">
        <v>7</v>
      </c>
      <c r="Q61" s="116">
        <v>90</v>
      </c>
      <c r="R61" s="116">
        <v>0</v>
      </c>
      <c r="S61" s="116">
        <v>30</v>
      </c>
    </row>
    <row r="62" spans="12:33" x14ac:dyDescent="0.25">
      <c r="L62" s="118">
        <v>8</v>
      </c>
      <c r="M62" s="116">
        <v>55</v>
      </c>
      <c r="N62" s="116">
        <v>15</v>
      </c>
      <c r="O62" s="116">
        <v>13</v>
      </c>
      <c r="P62" s="118">
        <v>8</v>
      </c>
      <c r="Q62" s="116">
        <v>240</v>
      </c>
      <c r="R62" s="116">
        <v>0</v>
      </c>
      <c r="S62" s="116">
        <v>79</v>
      </c>
    </row>
    <row r="63" spans="12:33" x14ac:dyDescent="0.25">
      <c r="L63" s="118">
        <v>9</v>
      </c>
      <c r="M63" s="116">
        <v>42</v>
      </c>
      <c r="N63" s="116">
        <v>0</v>
      </c>
      <c r="O63" s="116">
        <v>16</v>
      </c>
      <c r="P63" s="117" t="s">
        <v>30</v>
      </c>
      <c r="Q63" s="119">
        <f>SUM(Q55:Q62)</f>
        <v>1242</v>
      </c>
      <c r="R63" s="119">
        <f>SUM(R55:R62)</f>
        <v>155</v>
      </c>
      <c r="S63" s="119">
        <f>SUM(S55:S62)</f>
        <v>446</v>
      </c>
    </row>
    <row r="64" spans="12:33" x14ac:dyDescent="0.25">
      <c r="L64" s="118">
        <v>10</v>
      </c>
      <c r="M64" s="116">
        <v>0</v>
      </c>
      <c r="N64" s="116">
        <v>35</v>
      </c>
      <c r="O64" s="116">
        <v>0</v>
      </c>
    </row>
    <row r="65" spans="12:15" x14ac:dyDescent="0.25">
      <c r="L65" s="118">
        <v>11</v>
      </c>
      <c r="M65" s="116">
        <v>33</v>
      </c>
      <c r="N65" s="116">
        <v>0</v>
      </c>
      <c r="O65" s="116">
        <v>13</v>
      </c>
    </row>
    <row r="66" spans="12:15" x14ac:dyDescent="0.25">
      <c r="L66" s="118">
        <v>12</v>
      </c>
      <c r="M66" s="116">
        <v>35</v>
      </c>
      <c r="N66" s="116">
        <v>0</v>
      </c>
      <c r="O66" s="116">
        <v>0</v>
      </c>
    </row>
    <row r="67" spans="12:15" x14ac:dyDescent="0.25">
      <c r="L67" s="118">
        <v>13</v>
      </c>
      <c r="M67" s="116">
        <v>55</v>
      </c>
      <c r="N67" s="116">
        <v>15</v>
      </c>
      <c r="O67" s="116">
        <v>13</v>
      </c>
    </row>
    <row r="68" spans="12:15" x14ac:dyDescent="0.25">
      <c r="L68" s="118">
        <v>14</v>
      </c>
      <c r="M68" s="116">
        <v>33</v>
      </c>
      <c r="N68" s="116">
        <v>0</v>
      </c>
      <c r="O68" s="116">
        <v>0</v>
      </c>
    </row>
    <row r="69" spans="12:15" x14ac:dyDescent="0.25">
      <c r="L69" s="118">
        <v>15</v>
      </c>
      <c r="M69" s="116">
        <v>0</v>
      </c>
      <c r="N69" s="116">
        <v>30</v>
      </c>
      <c r="O69" s="116">
        <v>0</v>
      </c>
    </row>
    <row r="70" spans="12:15" x14ac:dyDescent="0.25">
      <c r="L70" s="118">
        <v>16</v>
      </c>
      <c r="M70" s="116">
        <v>0</v>
      </c>
      <c r="N70" s="116">
        <v>38</v>
      </c>
      <c r="O70" s="116">
        <v>0</v>
      </c>
    </row>
    <row r="71" spans="12:15" x14ac:dyDescent="0.25">
      <c r="L71" s="118">
        <v>17</v>
      </c>
      <c r="M71" s="116">
        <v>33</v>
      </c>
      <c r="N71" s="116"/>
      <c r="O71" s="116">
        <v>0</v>
      </c>
    </row>
    <row r="72" spans="12:15" x14ac:dyDescent="0.25">
      <c r="L72" s="118">
        <v>18</v>
      </c>
      <c r="M72" s="116">
        <v>22</v>
      </c>
      <c r="N72" s="116"/>
      <c r="O72" s="116">
        <v>0</v>
      </c>
    </row>
    <row r="73" spans="12:15" x14ac:dyDescent="0.25">
      <c r="L73" s="118">
        <v>19</v>
      </c>
      <c r="M73" s="116">
        <v>38</v>
      </c>
      <c r="N73" s="116">
        <v>40</v>
      </c>
      <c r="O73" s="116">
        <v>0</v>
      </c>
    </row>
    <row r="74" spans="12:15" x14ac:dyDescent="0.25">
      <c r="L74" s="118">
        <v>20</v>
      </c>
      <c r="M74" s="116">
        <v>22</v>
      </c>
      <c r="N74" s="116">
        <v>15</v>
      </c>
      <c r="O74" s="116">
        <v>0</v>
      </c>
    </row>
    <row r="75" spans="12:15" x14ac:dyDescent="0.25">
      <c r="L75" s="118">
        <v>21</v>
      </c>
      <c r="M75" s="116">
        <v>0</v>
      </c>
      <c r="N75" s="116">
        <v>38</v>
      </c>
      <c r="O75" s="116">
        <v>0</v>
      </c>
    </row>
    <row r="76" spans="12:15" x14ac:dyDescent="0.25">
      <c r="L76" s="118">
        <v>22</v>
      </c>
      <c r="M76" s="116">
        <v>38</v>
      </c>
      <c r="N76" s="116">
        <v>0</v>
      </c>
      <c r="O76" s="116">
        <v>0</v>
      </c>
    </row>
    <row r="77" spans="12:15" x14ac:dyDescent="0.25">
      <c r="L77" s="118">
        <v>23</v>
      </c>
      <c r="M77" s="116">
        <v>33</v>
      </c>
      <c r="N77" s="116">
        <v>0</v>
      </c>
      <c r="O77" s="116">
        <v>0</v>
      </c>
    </row>
    <row r="78" spans="12:15" x14ac:dyDescent="0.25">
      <c r="L78" s="118">
        <v>24</v>
      </c>
      <c r="M78" s="116">
        <v>0</v>
      </c>
      <c r="N78" s="116">
        <v>40</v>
      </c>
      <c r="O78" s="116">
        <v>0</v>
      </c>
    </row>
    <row r="79" spans="12:15" x14ac:dyDescent="0.25">
      <c r="L79" s="118">
        <v>25</v>
      </c>
      <c r="M79" s="116">
        <v>22</v>
      </c>
      <c r="N79" s="116">
        <v>0</v>
      </c>
      <c r="O79" s="116">
        <v>0</v>
      </c>
    </row>
    <row r="80" spans="12:15" x14ac:dyDescent="0.25">
      <c r="L80" s="118">
        <v>26</v>
      </c>
      <c r="M80" s="116">
        <v>38</v>
      </c>
      <c r="N80" s="116">
        <v>0</v>
      </c>
      <c r="O80" s="116">
        <v>0</v>
      </c>
    </row>
    <row r="81" spans="12:15" x14ac:dyDescent="0.25">
      <c r="L81" s="118">
        <v>27</v>
      </c>
      <c r="M81" s="116">
        <v>33</v>
      </c>
      <c r="N81" s="116">
        <v>0</v>
      </c>
      <c r="O81" s="116">
        <v>0</v>
      </c>
    </row>
    <row r="82" spans="12:15" x14ac:dyDescent="0.25">
      <c r="L82" s="118">
        <v>28</v>
      </c>
      <c r="M82" s="116">
        <v>0</v>
      </c>
      <c r="N82" s="116">
        <v>38</v>
      </c>
      <c r="O82" s="116">
        <v>0</v>
      </c>
    </row>
    <row r="83" spans="12:15" x14ac:dyDescent="0.25">
      <c r="L83" s="118">
        <v>29</v>
      </c>
      <c r="M83" s="116">
        <v>22</v>
      </c>
      <c r="N83" s="116">
        <v>0</v>
      </c>
      <c r="O83" s="116">
        <v>0</v>
      </c>
    </row>
    <row r="84" spans="12:15" x14ac:dyDescent="0.25">
      <c r="L84" s="118">
        <v>30</v>
      </c>
      <c r="M84" s="116">
        <v>12</v>
      </c>
      <c r="N84" s="116">
        <v>18</v>
      </c>
      <c r="O84" s="116">
        <v>15</v>
      </c>
    </row>
    <row r="85" spans="12:15" x14ac:dyDescent="0.25">
      <c r="L85" s="118">
        <v>31</v>
      </c>
      <c r="M85" s="116">
        <v>165</v>
      </c>
      <c r="N85" s="116">
        <v>62</v>
      </c>
      <c r="O85" s="116">
        <v>46</v>
      </c>
    </row>
    <row r="86" spans="12:15" x14ac:dyDescent="0.25">
      <c r="L86" s="118">
        <v>32</v>
      </c>
      <c r="M86" s="116">
        <v>55</v>
      </c>
      <c r="N86" s="116">
        <v>12</v>
      </c>
      <c r="O86" s="116">
        <v>13</v>
      </c>
    </row>
    <row r="87" spans="12:15" x14ac:dyDescent="0.25">
      <c r="L87" s="118">
        <v>33</v>
      </c>
      <c r="M87" s="116">
        <v>133</v>
      </c>
      <c r="N87" s="116">
        <v>26</v>
      </c>
      <c r="O87" s="116">
        <v>32</v>
      </c>
    </row>
    <row r="88" spans="12:15" x14ac:dyDescent="0.25">
      <c r="L88" s="118">
        <v>34</v>
      </c>
      <c r="M88" s="116">
        <v>104</v>
      </c>
      <c r="N88" s="116">
        <v>40</v>
      </c>
      <c r="O88" s="116">
        <v>28</v>
      </c>
    </row>
    <row r="89" spans="12:15" x14ac:dyDescent="0.25">
      <c r="L89" s="118">
        <v>35</v>
      </c>
      <c r="M89" s="116">
        <v>55</v>
      </c>
      <c r="N89" s="116">
        <v>11</v>
      </c>
      <c r="O89" s="116">
        <v>13</v>
      </c>
    </row>
    <row r="90" spans="12:15" x14ac:dyDescent="0.25">
      <c r="L90" s="118">
        <v>36</v>
      </c>
      <c r="M90" s="116">
        <v>55</v>
      </c>
      <c r="N90" s="116">
        <v>11</v>
      </c>
      <c r="O90" s="116">
        <v>13</v>
      </c>
    </row>
    <row r="91" spans="12:15" x14ac:dyDescent="0.25">
      <c r="L91" s="118">
        <v>37</v>
      </c>
      <c r="M91" s="116">
        <v>117</v>
      </c>
      <c r="N91" s="116">
        <v>42</v>
      </c>
      <c r="O91" s="116">
        <v>45</v>
      </c>
    </row>
    <row r="92" spans="12:15" x14ac:dyDescent="0.25">
      <c r="L92" s="118">
        <v>38</v>
      </c>
      <c r="M92" s="116">
        <v>10</v>
      </c>
      <c r="N92" s="116">
        <v>18</v>
      </c>
      <c r="O92" s="116">
        <v>15</v>
      </c>
    </row>
    <row r="93" spans="12:15" x14ac:dyDescent="0.25">
      <c r="L93" s="118">
        <v>39</v>
      </c>
      <c r="M93" s="116">
        <v>140</v>
      </c>
      <c r="N93" s="116">
        <v>42</v>
      </c>
      <c r="O93" s="116">
        <v>39</v>
      </c>
    </row>
    <row r="94" spans="12:15" x14ac:dyDescent="0.25">
      <c r="L94" s="118">
        <v>40</v>
      </c>
      <c r="M94" s="116">
        <v>55</v>
      </c>
      <c r="N94" s="116">
        <v>11</v>
      </c>
      <c r="O94" s="116">
        <v>13</v>
      </c>
    </row>
    <row r="95" spans="12:15" x14ac:dyDescent="0.25">
      <c r="L95" s="118">
        <v>41</v>
      </c>
      <c r="M95" s="116">
        <v>80</v>
      </c>
      <c r="N95" s="116">
        <v>25</v>
      </c>
      <c r="O95" s="116">
        <v>25</v>
      </c>
    </row>
    <row r="96" spans="12:15" x14ac:dyDescent="0.25">
      <c r="L96" s="118">
        <v>42</v>
      </c>
      <c r="M96" s="116">
        <v>55</v>
      </c>
      <c r="N96" s="116">
        <v>11</v>
      </c>
      <c r="O96" s="116">
        <v>13</v>
      </c>
    </row>
    <row r="97" spans="12:15" x14ac:dyDescent="0.25">
      <c r="L97" s="118">
        <v>43</v>
      </c>
      <c r="M97" s="116">
        <v>10</v>
      </c>
      <c r="N97" s="116">
        <v>18</v>
      </c>
      <c r="O97" s="116">
        <v>15</v>
      </c>
    </row>
    <row r="98" spans="12:15" x14ac:dyDescent="0.25">
      <c r="L98" s="118">
        <v>44</v>
      </c>
      <c r="M98" s="116">
        <v>55</v>
      </c>
      <c r="N98" s="116">
        <v>11</v>
      </c>
      <c r="O98" s="116">
        <v>13</v>
      </c>
    </row>
    <row r="99" spans="12:15" x14ac:dyDescent="0.25">
      <c r="L99" s="118">
        <v>45</v>
      </c>
      <c r="M99" s="116">
        <v>128</v>
      </c>
      <c r="N99" s="116">
        <v>40</v>
      </c>
      <c r="O99" s="116">
        <v>36</v>
      </c>
    </row>
    <row r="100" spans="12:15" x14ac:dyDescent="0.25">
      <c r="L100" s="118">
        <v>46</v>
      </c>
      <c r="M100" s="116">
        <v>192</v>
      </c>
      <c r="N100" s="116">
        <v>26</v>
      </c>
      <c r="O100" s="116">
        <v>36</v>
      </c>
    </row>
    <row r="101" spans="12:15" x14ac:dyDescent="0.25">
      <c r="L101" s="118">
        <v>47</v>
      </c>
      <c r="M101" s="116">
        <v>55</v>
      </c>
      <c r="N101" s="116">
        <v>11</v>
      </c>
      <c r="O101" s="116">
        <v>13</v>
      </c>
    </row>
    <row r="102" spans="12:15" x14ac:dyDescent="0.25">
      <c r="L102" s="118">
        <v>48</v>
      </c>
      <c r="M102" s="116">
        <v>10</v>
      </c>
      <c r="N102" s="116">
        <v>18</v>
      </c>
      <c r="O102" s="116">
        <v>15</v>
      </c>
    </row>
    <row r="103" spans="12:15" x14ac:dyDescent="0.25">
      <c r="L103" s="118">
        <v>49</v>
      </c>
      <c r="M103" s="116">
        <v>192</v>
      </c>
      <c r="N103" s="116">
        <v>62</v>
      </c>
      <c r="O103" s="116">
        <v>23</v>
      </c>
    </row>
    <row r="104" spans="12:15" x14ac:dyDescent="0.25">
      <c r="L104" s="118">
        <v>50</v>
      </c>
      <c r="M104" s="116">
        <v>55</v>
      </c>
      <c r="N104" s="116">
        <v>11</v>
      </c>
      <c r="O104" s="116">
        <v>13</v>
      </c>
    </row>
    <row r="105" spans="12:15" x14ac:dyDescent="0.25">
      <c r="L105" s="118">
        <v>51</v>
      </c>
      <c r="M105" s="116">
        <v>132</v>
      </c>
      <c r="N105" s="116">
        <v>26</v>
      </c>
      <c r="O105" s="116">
        <v>30</v>
      </c>
    </row>
    <row r="106" spans="12:15" x14ac:dyDescent="0.25">
      <c r="L106" s="118">
        <v>52</v>
      </c>
      <c r="M106" s="116">
        <v>55</v>
      </c>
      <c r="N106" s="116">
        <v>11</v>
      </c>
      <c r="O106" s="116">
        <v>13</v>
      </c>
    </row>
    <row r="107" spans="12:15" x14ac:dyDescent="0.25">
      <c r="L107" s="118">
        <v>53</v>
      </c>
      <c r="M107" s="116">
        <v>55</v>
      </c>
      <c r="N107" s="116">
        <v>11</v>
      </c>
      <c r="O107" s="116">
        <v>0</v>
      </c>
    </row>
    <row r="108" spans="12:15" x14ac:dyDescent="0.25">
      <c r="L108" s="118">
        <v>54</v>
      </c>
      <c r="M108" s="116">
        <v>112</v>
      </c>
      <c r="N108" s="116">
        <v>35</v>
      </c>
      <c r="O108" s="116">
        <v>0</v>
      </c>
    </row>
    <row r="109" spans="12:15" x14ac:dyDescent="0.25">
      <c r="L109" s="118">
        <v>55</v>
      </c>
      <c r="M109" s="116">
        <v>120</v>
      </c>
      <c r="N109" s="116">
        <v>45</v>
      </c>
      <c r="O109" s="116">
        <v>0</v>
      </c>
    </row>
    <row r="110" spans="12:15" x14ac:dyDescent="0.25">
      <c r="L110" s="118">
        <v>56</v>
      </c>
      <c r="M110" s="116">
        <v>55</v>
      </c>
      <c r="N110" s="116">
        <v>11</v>
      </c>
      <c r="O110" s="116">
        <v>0</v>
      </c>
    </row>
    <row r="111" spans="12:15" x14ac:dyDescent="0.25">
      <c r="L111" s="118">
        <v>57</v>
      </c>
      <c r="M111" s="116">
        <v>120</v>
      </c>
      <c r="N111" s="116">
        <v>45</v>
      </c>
      <c r="O111" s="116">
        <v>0</v>
      </c>
    </row>
    <row r="112" spans="12:15" x14ac:dyDescent="0.25">
      <c r="L112" s="118">
        <v>58</v>
      </c>
      <c r="M112" s="116">
        <v>55</v>
      </c>
      <c r="N112" s="116">
        <v>11</v>
      </c>
      <c r="O112" s="116">
        <v>0</v>
      </c>
    </row>
    <row r="113" spans="12:15" x14ac:dyDescent="0.25">
      <c r="L113" s="118">
        <v>59</v>
      </c>
      <c r="M113" s="116">
        <v>112</v>
      </c>
      <c r="N113" s="116">
        <v>35</v>
      </c>
      <c r="O113" s="116">
        <v>0</v>
      </c>
    </row>
    <row r="114" spans="12:15" x14ac:dyDescent="0.25">
      <c r="L114" s="118">
        <v>60</v>
      </c>
      <c r="M114" s="116">
        <v>55</v>
      </c>
      <c r="N114" s="116">
        <v>0</v>
      </c>
      <c r="O114" s="116">
        <v>0</v>
      </c>
    </row>
    <row r="115" spans="12:15" x14ac:dyDescent="0.25">
      <c r="L115" s="116" t="s">
        <v>30</v>
      </c>
      <c r="M115" s="117">
        <f>SUM(M55:M114)</f>
        <v>3664</v>
      </c>
      <c r="N115" s="117">
        <f>SUM(N55:N114)</f>
        <v>1221</v>
      </c>
      <c r="O115" s="117">
        <f>SUM(O55:O114)</f>
        <v>715</v>
      </c>
    </row>
    <row r="116" spans="12:15" x14ac:dyDescent="0.25">
      <c r="L116" s="113"/>
      <c r="M116" s="113"/>
      <c r="N116" s="113"/>
      <c r="O116" s="113"/>
    </row>
    <row r="117" spans="12:15" x14ac:dyDescent="0.25">
      <c r="L117" s="113"/>
      <c r="M117" s="113"/>
      <c r="N117" s="113"/>
      <c r="O117" s="113"/>
    </row>
    <row r="118" spans="12:15" x14ac:dyDescent="0.25">
      <c r="L118" s="113"/>
      <c r="M118" s="113"/>
      <c r="N118" s="113"/>
      <c r="O118" s="113"/>
    </row>
    <row r="119" spans="12:15" x14ac:dyDescent="0.25">
      <c r="L119" s="113"/>
      <c r="M119" s="113"/>
      <c r="N119" s="113"/>
      <c r="O119" s="113"/>
    </row>
    <row r="120" spans="12:15" x14ac:dyDescent="0.25">
      <c r="L120" s="113"/>
      <c r="M120" s="113"/>
      <c r="N120" s="113"/>
      <c r="O120" s="113"/>
    </row>
    <row r="121" spans="12:15" x14ac:dyDescent="0.25">
      <c r="L121" s="113"/>
      <c r="M121" s="113"/>
      <c r="N121" s="113"/>
      <c r="O121" s="113"/>
    </row>
    <row r="122" spans="12:15" x14ac:dyDescent="0.25">
      <c r="L122" s="113"/>
      <c r="M122" s="113"/>
      <c r="N122" s="113"/>
      <c r="O122" s="113"/>
    </row>
    <row r="123" spans="12:15" x14ac:dyDescent="0.25">
      <c r="L123" s="113"/>
      <c r="M123" s="113"/>
      <c r="N123" s="113"/>
      <c r="O123" s="113"/>
    </row>
    <row r="124" spans="12:15" x14ac:dyDescent="0.25">
      <c r="L124" s="113"/>
      <c r="M124" s="113"/>
      <c r="N124" s="113"/>
      <c r="O124" s="113"/>
    </row>
    <row r="125" spans="12:15" x14ac:dyDescent="0.25">
      <c r="L125" s="113"/>
      <c r="M125" s="113"/>
      <c r="N125" s="113"/>
      <c r="O125" s="113"/>
    </row>
    <row r="126" spans="12:15" x14ac:dyDescent="0.25">
      <c r="L126" s="113"/>
      <c r="M126" s="113"/>
      <c r="N126" s="113"/>
      <c r="O126" s="113"/>
    </row>
    <row r="127" spans="12:15" x14ac:dyDescent="0.25">
      <c r="L127" s="113"/>
      <c r="M127" s="113"/>
      <c r="N127" s="113"/>
      <c r="O127" s="113"/>
    </row>
    <row r="128" spans="12:15" x14ac:dyDescent="0.25">
      <c r="L128" s="113"/>
      <c r="M128" s="113"/>
      <c r="N128" s="113"/>
      <c r="O128" s="113"/>
    </row>
    <row r="129" spans="12:15" x14ac:dyDescent="0.25">
      <c r="L129" s="113"/>
      <c r="M129" s="113"/>
      <c r="N129" s="113"/>
      <c r="O129" s="113"/>
    </row>
    <row r="130" spans="12:15" x14ac:dyDescent="0.25">
      <c r="L130" s="113"/>
      <c r="M130" s="113"/>
      <c r="N130" s="113"/>
      <c r="O130" s="113"/>
    </row>
    <row r="131" spans="12:15" x14ac:dyDescent="0.25">
      <c r="L131" s="113"/>
      <c r="M131" s="113"/>
      <c r="N131" s="113"/>
      <c r="O131" s="113"/>
    </row>
    <row r="132" spans="12:15" x14ac:dyDescent="0.25">
      <c r="L132" s="113"/>
      <c r="M132" s="113"/>
      <c r="N132" s="113"/>
      <c r="O132" s="113"/>
    </row>
    <row r="133" spans="12:15" x14ac:dyDescent="0.25">
      <c r="L133" s="113"/>
      <c r="M133" s="113"/>
      <c r="N133" s="113"/>
      <c r="O133" s="113"/>
    </row>
    <row r="134" spans="12:15" x14ac:dyDescent="0.25">
      <c r="L134" s="113"/>
      <c r="M134" s="113"/>
      <c r="N134" s="113"/>
      <c r="O134" s="113"/>
    </row>
    <row r="135" spans="12:15" x14ac:dyDescent="0.25">
      <c r="L135" s="113"/>
      <c r="M135" s="113"/>
      <c r="N135" s="113"/>
      <c r="O135" s="113"/>
    </row>
    <row r="136" spans="12:15" x14ac:dyDescent="0.25">
      <c r="L136" s="113"/>
      <c r="M136" s="113"/>
      <c r="N136" s="113"/>
      <c r="O136" s="113"/>
    </row>
    <row r="137" spans="12:15" x14ac:dyDescent="0.25">
      <c r="L137" s="113"/>
      <c r="M137" s="113"/>
      <c r="N137" s="113"/>
      <c r="O137" s="113"/>
    </row>
    <row r="138" spans="12:15" x14ac:dyDescent="0.25">
      <c r="L138" s="113"/>
      <c r="M138" s="113"/>
      <c r="N138" s="113"/>
      <c r="O138" s="113"/>
    </row>
    <row r="139" spans="12:15" x14ac:dyDescent="0.25">
      <c r="L139" s="113"/>
      <c r="M139" s="113"/>
      <c r="N139" s="113"/>
      <c r="O139" s="113"/>
    </row>
    <row r="140" spans="12:15" x14ac:dyDescent="0.25">
      <c r="L140" s="113"/>
      <c r="M140" s="113"/>
      <c r="N140" s="113"/>
      <c r="O140" s="113"/>
    </row>
    <row r="141" spans="12:15" x14ac:dyDescent="0.25">
      <c r="L141" s="113"/>
      <c r="M141" s="113"/>
      <c r="N141" s="113"/>
      <c r="O141" s="113"/>
    </row>
    <row r="142" spans="12:15" x14ac:dyDescent="0.25">
      <c r="L142" s="113"/>
      <c r="M142" s="113"/>
      <c r="N142" s="113"/>
      <c r="O142" s="113"/>
    </row>
    <row r="143" spans="12:15" x14ac:dyDescent="0.25">
      <c r="L143" s="113"/>
      <c r="M143" s="113"/>
      <c r="N143" s="113"/>
      <c r="O143" s="113"/>
    </row>
    <row r="144" spans="12:15" x14ac:dyDescent="0.25">
      <c r="L144" s="113"/>
      <c r="M144" s="113"/>
      <c r="N144" s="113"/>
      <c r="O144" s="113"/>
    </row>
    <row r="145" spans="12:15" x14ac:dyDescent="0.25">
      <c r="L145" s="113"/>
      <c r="M145" s="113"/>
      <c r="N145" s="113"/>
      <c r="O145" s="113"/>
    </row>
    <row r="146" spans="12:15" x14ac:dyDescent="0.25">
      <c r="L146" s="113"/>
      <c r="M146" s="113"/>
      <c r="N146" s="113"/>
      <c r="O146" s="113"/>
    </row>
    <row r="147" spans="12:15" x14ac:dyDescent="0.25">
      <c r="L147" s="113"/>
      <c r="M147" s="113"/>
      <c r="N147" s="113"/>
      <c r="O147" s="113"/>
    </row>
    <row r="148" spans="12:15" x14ac:dyDescent="0.25">
      <c r="L148" s="113"/>
      <c r="M148" s="113"/>
      <c r="N148" s="113"/>
      <c r="O148" s="113"/>
    </row>
    <row r="149" spans="12:15" x14ac:dyDescent="0.25">
      <c r="L149" s="113"/>
      <c r="M149" s="113"/>
      <c r="N149" s="113"/>
      <c r="O149" s="113"/>
    </row>
    <row r="150" spans="12:15" x14ac:dyDescent="0.25">
      <c r="L150" s="113"/>
      <c r="M150" s="113"/>
      <c r="N150" s="113"/>
      <c r="O150" s="113"/>
    </row>
    <row r="151" spans="12:15" x14ac:dyDescent="0.25">
      <c r="L151" s="113"/>
      <c r="M151" s="113"/>
      <c r="N151" s="113"/>
      <c r="O151" s="113"/>
    </row>
    <row r="152" spans="12:15" x14ac:dyDescent="0.25">
      <c r="L152" s="113"/>
      <c r="M152" s="113"/>
      <c r="N152" s="113"/>
      <c r="O152" s="113"/>
    </row>
    <row r="153" spans="12:15" x14ac:dyDescent="0.25">
      <c r="L153" s="113"/>
      <c r="M153" s="113"/>
      <c r="N153" s="113"/>
      <c r="O153" s="113"/>
    </row>
    <row r="154" spans="12:15" x14ac:dyDescent="0.25">
      <c r="L154" s="113"/>
      <c r="M154" s="113"/>
      <c r="N154" s="113"/>
      <c r="O154" s="113"/>
    </row>
    <row r="155" spans="12:15" x14ac:dyDescent="0.25">
      <c r="L155" s="113"/>
      <c r="M155" s="113"/>
      <c r="N155" s="113"/>
      <c r="O155" s="113"/>
    </row>
    <row r="156" spans="12:15" x14ac:dyDescent="0.25">
      <c r="L156" s="113"/>
      <c r="M156" s="113"/>
      <c r="N156" s="113"/>
      <c r="O156" s="113"/>
    </row>
    <row r="157" spans="12:15" x14ac:dyDescent="0.25">
      <c r="L157" s="113"/>
      <c r="M157" s="113"/>
      <c r="N157" s="113"/>
      <c r="O157" s="113"/>
    </row>
    <row r="158" spans="12:15" x14ac:dyDescent="0.25">
      <c r="L158" s="113"/>
      <c r="M158" s="113"/>
      <c r="N158" s="113"/>
      <c r="O158" s="113"/>
    </row>
    <row r="159" spans="12:15" x14ac:dyDescent="0.25">
      <c r="L159" s="113"/>
      <c r="M159" s="113"/>
      <c r="N159" s="113"/>
      <c r="O159" s="113"/>
    </row>
    <row r="160" spans="12:15" x14ac:dyDescent="0.25">
      <c r="L160" s="113"/>
      <c r="M160" s="113"/>
      <c r="N160" s="113"/>
      <c r="O160" s="113"/>
    </row>
    <row r="161" spans="12:15" x14ac:dyDescent="0.25">
      <c r="L161" s="113"/>
      <c r="M161" s="113"/>
      <c r="N161" s="113"/>
      <c r="O161" s="113"/>
    </row>
    <row r="162" spans="12:15" x14ac:dyDescent="0.25">
      <c r="L162" s="113"/>
      <c r="M162" s="113"/>
      <c r="N162" s="113"/>
      <c r="O162" s="113"/>
    </row>
    <row r="163" spans="12:15" x14ac:dyDescent="0.25">
      <c r="L163" s="113"/>
      <c r="M163" s="113"/>
      <c r="N163" s="113"/>
      <c r="O163" s="113"/>
    </row>
    <row r="164" spans="12:15" x14ac:dyDescent="0.25">
      <c r="L164" s="113"/>
      <c r="M164" s="113"/>
      <c r="N164" s="113"/>
      <c r="O164" s="113"/>
    </row>
    <row r="165" spans="12:15" x14ac:dyDescent="0.25">
      <c r="L165" s="113"/>
      <c r="M165" s="113"/>
      <c r="N165" s="113"/>
      <c r="O165" s="113"/>
    </row>
  </sheetData>
  <mergeCells count="18">
    <mergeCell ref="F4:G4"/>
    <mergeCell ref="L4:M4"/>
    <mergeCell ref="N4:P4"/>
    <mergeCell ref="S4:U4"/>
    <mergeCell ref="A5:A6"/>
    <mergeCell ref="B5:B6"/>
    <mergeCell ref="C5:C6"/>
    <mergeCell ref="D5:D6"/>
    <mergeCell ref="E5:E6"/>
    <mergeCell ref="F5:G5"/>
    <mergeCell ref="Q5:Q6"/>
    <mergeCell ref="S5:U5"/>
    <mergeCell ref="H5:H6"/>
    <mergeCell ref="I5:I6"/>
    <mergeCell ref="J5:J6"/>
    <mergeCell ref="K5:K6"/>
    <mergeCell ref="L5:M5"/>
    <mergeCell ref="N5:P5"/>
  </mergeCells>
  <pageMargins left="0.59055118110236227" right="0.19685039370078741" top="0.19685039370078741" bottom="0.19685039370078741" header="0.19685039370078741" footer="0.19685039370078741"/>
  <pageSetup paperSize="9" scale="27" firstPageNumber="7" fitToHeight="0" orientation="portrait" useFirstPageNumber="1" r:id="rId1"/>
  <headerFooter>
    <oddFooter>&amp;CPage &amp;P of 9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Claim 01 281220</vt:lpstr>
      <vt:lpstr>Claim 02 230221</vt:lpstr>
      <vt:lpstr>Claim 03 290421</vt:lpstr>
      <vt:lpstr>'Claim 01 281220'!Print_Area</vt:lpstr>
      <vt:lpstr>'Claim 02 230221'!Print_Area</vt:lpstr>
      <vt:lpstr>'Claim 03 290421'!Print_Area</vt:lpstr>
      <vt:lpstr>'Claim 01 281220'!Print_Titles</vt:lpstr>
      <vt:lpstr>'Claim 02 230221'!Print_Titles</vt:lpstr>
      <vt:lpstr>'Claim 03 290421'!Print_Titles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Hiew Jian Feng</dc:creator>
  <cp:lastModifiedBy>Stella Kong</cp:lastModifiedBy>
  <cp:lastPrinted>2019-12-03T08:32:39Z</cp:lastPrinted>
  <dcterms:created xsi:type="dcterms:W3CDTF">2016-01-08T08:17:26Z</dcterms:created>
  <dcterms:modified xsi:type="dcterms:W3CDTF">2021-04-30T01:05:47Z</dcterms:modified>
</cp:coreProperties>
</file>