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KL QS On Going\SC ph1b-3 (SOHO)\06 Subcon\SCPH1B-3 Subcon VO\Opsewood (Cemboard Skirting)\"/>
    </mc:Choice>
  </mc:AlternateContent>
  <bookViews>
    <workbookView xWindow="0" yWindow="0" windowWidth="28800" windowHeight="13020"/>
  </bookViews>
  <sheets>
    <sheet name="VO02" sheetId="3" r:id="rId1"/>
    <sheet name="Sum" sheetId="2" r:id="rId2"/>
    <sheet name="Sheet1" sheetId="1"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3" i="3" l="1"/>
  <c r="J71" i="3"/>
  <c r="L71" i="3" s="1"/>
  <c r="Q34" i="2"/>
  <c r="J34" i="2"/>
  <c r="J32" i="2"/>
  <c r="J29" i="2"/>
  <c r="J23" i="2"/>
  <c r="J20" i="2"/>
  <c r="J19" i="2"/>
  <c r="J12" i="2"/>
  <c r="J11" i="2"/>
  <c r="I29" i="2"/>
  <c r="I23" i="2"/>
  <c r="I20" i="2"/>
  <c r="I19" i="2"/>
  <c r="I12" i="2"/>
  <c r="I11" i="2"/>
  <c r="H29" i="2"/>
  <c r="H23" i="2"/>
  <c r="H20" i="2"/>
  <c r="H19" i="2"/>
  <c r="H12" i="2"/>
  <c r="H11" i="2"/>
  <c r="E46" i="1"/>
  <c r="M29" i="2"/>
  <c r="G29" i="2"/>
  <c r="L75" i="3" l="1"/>
  <c r="N12" i="2" l="1"/>
  <c r="O12" i="2" s="1"/>
  <c r="N11" i="2"/>
  <c r="O11" i="2" s="1"/>
  <c r="Q11" i="2" l="1"/>
  <c r="P11" i="2"/>
  <c r="P12" i="2"/>
  <c r="Q12" i="2"/>
  <c r="G23" i="2"/>
  <c r="M96" i="2"/>
  <c r="M93" i="2"/>
  <c r="M92" i="2"/>
  <c r="M89" i="2"/>
  <c r="M88" i="2"/>
  <c r="U85" i="2"/>
  <c r="S83" i="2"/>
  <c r="U83" i="2" s="1"/>
  <c r="U87" i="2" s="1"/>
  <c r="K83" i="2"/>
  <c r="G83" i="2"/>
  <c r="K79" i="2"/>
  <c r="G79" i="2"/>
  <c r="K76" i="2"/>
  <c r="G76" i="2"/>
  <c r="K75" i="2"/>
  <c r="G75" i="2"/>
  <c r="M68" i="2"/>
  <c r="G68" i="2"/>
  <c r="M67" i="2"/>
  <c r="G67" i="2"/>
  <c r="M23" i="2"/>
  <c r="M31" i="2" s="1"/>
  <c r="M20" i="2"/>
  <c r="G20" i="2"/>
  <c r="M19" i="2"/>
  <c r="G19" i="2"/>
  <c r="M12" i="2"/>
  <c r="G12" i="2"/>
  <c r="M11" i="2"/>
  <c r="G11" i="2"/>
  <c r="G31" i="2" l="1"/>
  <c r="G101" i="2" s="1"/>
  <c r="M83" i="2"/>
  <c r="N29" i="2"/>
  <c r="O29" i="2" s="1"/>
  <c r="M75" i="2"/>
  <c r="N19" i="2"/>
  <c r="O19" i="2" s="1"/>
  <c r="M76" i="2"/>
  <c r="N20" i="2"/>
  <c r="O20" i="2" s="1"/>
  <c r="M79" i="2"/>
  <c r="N23" i="2"/>
  <c r="O23" i="2" s="1"/>
  <c r="G99" i="2"/>
  <c r="G102" i="2" s="1"/>
  <c r="M101" i="2"/>
  <c r="R50" i="1"/>
  <c r="R48" i="1"/>
  <c r="R46" i="1"/>
  <c r="P46" i="1"/>
  <c r="M99" i="2" l="1"/>
  <c r="M102" i="2" s="1"/>
  <c r="Q29" i="2"/>
  <c r="P29" i="2"/>
  <c r="Q23" i="2"/>
  <c r="Q31" i="2" s="1"/>
  <c r="P23" i="2"/>
  <c r="P31" i="2" s="1"/>
  <c r="Q32" i="2" s="1"/>
  <c r="Q19" i="2"/>
  <c r="P19" i="2"/>
  <c r="P20" i="2"/>
  <c r="Q20" i="2"/>
  <c r="G103" i="2"/>
  <c r="M103" i="2"/>
  <c r="G46" i="1"/>
  <c r="J62" i="1"/>
  <c r="H39" i="1"/>
  <c r="H38" i="1"/>
  <c r="J64" i="1" l="1"/>
  <c r="G64" i="1"/>
  <c r="J59" i="1"/>
  <c r="J56" i="1"/>
  <c r="J55" i="1"/>
  <c r="J52" i="1"/>
  <c r="J51" i="1"/>
  <c r="J46" i="1"/>
  <c r="J42" i="1"/>
  <c r="J39" i="1"/>
  <c r="J38" i="1"/>
  <c r="J31" i="1"/>
  <c r="J30" i="1"/>
  <c r="J65" i="1" s="1"/>
  <c r="J66" i="1" s="1"/>
  <c r="J21" i="1"/>
  <c r="J18" i="1"/>
  <c r="J17" i="1"/>
  <c r="J10" i="1"/>
  <c r="J9" i="1"/>
  <c r="G23" i="1"/>
  <c r="G42" i="1"/>
  <c r="G62" i="1" s="1"/>
  <c r="G65" i="1" s="1"/>
  <c r="G66" i="1" s="1"/>
  <c r="G39" i="1"/>
  <c r="G38" i="1"/>
  <c r="G31" i="1"/>
  <c r="G30" i="1"/>
  <c r="G21" i="1"/>
  <c r="G18" i="1"/>
  <c r="G17" i="1"/>
  <c r="G10" i="1"/>
  <c r="J23" i="1" l="1"/>
  <c r="G9" i="1"/>
  <c r="H46" i="1" l="1"/>
  <c r="H42" i="1"/>
</calcChain>
</file>

<file path=xl/sharedStrings.xml><?xml version="1.0" encoding="utf-8"?>
<sst xmlns="http://schemas.openxmlformats.org/spreadsheetml/2006/main" count="219" uniqueCount="50">
  <si>
    <t>OMISSION</t>
  </si>
  <si>
    <t>Facilities Deck</t>
  </si>
  <si>
    <t>INTERNAL FLOOR FINISHES</t>
  </si>
  <si>
    <t>Supply and install 12mm thick "Robina" or other approved equivalent laminated timber flooring of approved colour and pattern laid on 14mm thick cement and sand (1:3) screed (measured separately); bedding and jointing including approved water-resistant adhesives including Polyethylene Foam and Plastic Sheet to the following overall approved thickness and including flange joints to profiles to drops, junctions, transitions and adaptation :-</t>
  </si>
  <si>
    <t>Floors (Gym &amp; Reading Room)</t>
  </si>
  <si>
    <t>m2</t>
  </si>
  <si>
    <t>m</t>
  </si>
  <si>
    <t>Main Building</t>
  </si>
  <si>
    <t>Supply and install "Inovar" or approved equivalent laminate floor T&amp;G system; with size 193mm (W) x 1283mm(L) x 8mm(T); comprising of laminate flooring for interior with AC4, tropical hardwood HDF complete with patented, vacuum edge protection; finishes with deep emboss texture and all necessary accessories; laid on and including cement and sand (1:3) screed; bedding and jointing to overall approved thickness; all in accordance with the manufacturer's specifications : -</t>
  </si>
  <si>
    <t>100mm x 12mm Thick Skirting (Finishes schedule states Timber Skirting)</t>
  </si>
  <si>
    <t>Floor boards (Bedrooms-Type B)</t>
  </si>
  <si>
    <t>193mm x 12mm Thick moulded skirting boards   (Client confirm MDF skirting 100mm high)</t>
  </si>
  <si>
    <t xml:space="preserve">100mm x 12mm fibre cement skirting or approved equivalent of approved colour and pattern; laid on and including cement and sand (1:3) screed; bedding with approved tile adhesive and jointing including painting in matching coloured cement grout to the overall thickness stated and including flange joints and forming pencil round edging to all drops, falls and junctions :- </t>
  </si>
  <si>
    <t>100mm high skirtings</t>
  </si>
  <si>
    <t>ADDITIONAL</t>
  </si>
  <si>
    <t xml:space="preserve">PAINTING </t>
  </si>
  <si>
    <t>Prepare and apply one coat of approved paint:</t>
  </si>
  <si>
    <t>Cement Board Skirting</t>
  </si>
  <si>
    <t>FINAL AMOUNT</t>
  </si>
  <si>
    <t>ADDITION</t>
  </si>
  <si>
    <t>RECTIFY TIMBER WORK DAMAGED BY OTHERS</t>
  </si>
  <si>
    <t>Supply labour to dismantle existing damage Laminate Floor and Skirting due to damaged by water</t>
  </si>
  <si>
    <t>- Unit L1 U27 (Room 2 &amp; Study Room)</t>
  </si>
  <si>
    <t>- Unit L4 U1 (Room 2)</t>
  </si>
  <si>
    <t xml:space="preserve">Supply labour &amp; material to install new Lamninated Flooring </t>
  </si>
  <si>
    <t>- Unit L4 U1 (Room2)</t>
  </si>
  <si>
    <t>Supply labour &amp; material to install new MDF Skirting 100mm (H)</t>
  </si>
  <si>
    <t>Remea</t>
  </si>
  <si>
    <t>Nett</t>
  </si>
  <si>
    <t xml:space="preserve">ADDITION </t>
  </si>
  <si>
    <t>Item</t>
  </si>
  <si>
    <t>Unit</t>
  </si>
  <si>
    <t>Rate</t>
  </si>
  <si>
    <t>LA</t>
  </si>
  <si>
    <t>Qty</t>
  </si>
  <si>
    <t>Remarks</t>
  </si>
  <si>
    <t>Omission  (RM)</t>
  </si>
  <si>
    <t>Addition (RM)</t>
  </si>
  <si>
    <t>REMEASUREMENT</t>
  </si>
  <si>
    <t xml:space="preserve">Budget </t>
  </si>
  <si>
    <t>Amount</t>
  </si>
  <si>
    <t>Sub-total Amount (RM)</t>
  </si>
  <si>
    <t>Nett Addition / Omission (RM)</t>
  </si>
  <si>
    <t>Omit from subcon LA</t>
  </si>
  <si>
    <t>Remeasurement</t>
  </si>
  <si>
    <t>Quo 99 submitted to consultant</t>
  </si>
  <si>
    <t>Budget Nett</t>
  </si>
  <si>
    <t>Checking</t>
  </si>
  <si>
    <t>Description</t>
  </si>
  <si>
    <t>Amount (RM)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</si>
</sst>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9"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10"/>
      <name val="Arial"/>
      <family val="2"/>
    </font>
    <font>
      <sz val="11"/>
      <name val="Times New Roman"/>
      <family val="1"/>
    </font>
    <font>
      <sz val="11"/>
      <color theme="1"/>
      <name val="Calibri"/>
      <family val="2"/>
      <scheme val="minor"/>
    </font>
    <font>
      <i/>
      <sz val="11"/>
      <color theme="1"/>
      <name val="Calibri"/>
      <family val="2"/>
      <scheme val="minor"/>
    </font>
    <font>
      <b/>
      <i/>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double">
        <color indexed="64"/>
      </left>
      <right style="thin">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3">
    <xf numFmtId="0" fontId="0" fillId="0" borderId="0"/>
    <xf numFmtId="0" fontId="4" fillId="0" borderId="0"/>
    <xf numFmtId="43" fontId="6" fillId="0" borderId="0" applyFont="0" applyFill="0" applyBorder="0" applyAlignment="0" applyProtection="0"/>
  </cellStyleXfs>
  <cellXfs count="124">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vertical="top" wrapText="1"/>
    </xf>
    <xf numFmtId="43" fontId="0" fillId="0" borderId="0" xfId="0" applyNumberFormat="1"/>
    <xf numFmtId="0" fontId="3" fillId="0" borderId="0" xfId="0" applyFont="1" applyAlignment="1">
      <alignment wrapText="1"/>
    </xf>
    <xf numFmtId="0" fontId="0" fillId="0" borderId="0" xfId="0" applyBorder="1"/>
    <xf numFmtId="0" fontId="5" fillId="0" borderId="0" xfId="1" applyFont="1" applyFill="1" applyBorder="1" applyAlignment="1">
      <alignment horizontal="left" vertical="top" wrapText="1"/>
    </xf>
    <xf numFmtId="0" fontId="2" fillId="2" borderId="0" xfId="0" applyFont="1" applyFill="1"/>
    <xf numFmtId="0" fontId="0" fillId="2" borderId="0" xfId="0" applyFill="1"/>
    <xf numFmtId="43" fontId="0" fillId="2" borderId="0" xfId="0" applyNumberFormat="1" applyFill="1"/>
    <xf numFmtId="0" fontId="2" fillId="3" borderId="0" xfId="0" applyFont="1" applyFill="1"/>
    <xf numFmtId="0" fontId="0" fillId="3" borderId="0" xfId="0" applyFill="1"/>
    <xf numFmtId="43" fontId="0" fillId="3" borderId="0" xfId="0" applyNumberFormat="1" applyFill="1"/>
    <xf numFmtId="0" fontId="2" fillId="4" borderId="0" xfId="0" applyFont="1" applyFill="1"/>
    <xf numFmtId="0" fontId="0" fillId="4" borderId="0" xfId="0" applyFill="1"/>
    <xf numFmtId="43" fontId="0" fillId="4" borderId="0" xfId="0" applyNumberFormat="1" applyFill="1"/>
    <xf numFmtId="43" fontId="0" fillId="3" borderId="0" xfId="2" applyFont="1" applyFill="1"/>
    <xf numFmtId="43" fontId="0" fillId="0" borderId="0" xfId="2" applyFont="1"/>
    <xf numFmtId="43" fontId="0" fillId="2" borderId="0" xfId="2" applyFont="1" applyFill="1"/>
    <xf numFmtId="43" fontId="0" fillId="4" borderId="0" xfId="2" applyFont="1" applyFill="1"/>
    <xf numFmtId="0" fontId="0" fillId="0" borderId="0" xfId="0" quotePrefix="1"/>
    <xf numFmtId="43" fontId="1" fillId="0" borderId="0" xfId="2" applyFont="1"/>
    <xf numFmtId="43" fontId="1" fillId="0" borderId="0" xfId="0" applyNumberFormat="1" applyFont="1"/>
    <xf numFmtId="0" fontId="0" fillId="0" borderId="0" xfId="0" applyAlignment="1">
      <alignment horizontal="center"/>
    </xf>
    <xf numFmtId="0" fontId="0" fillId="2" borderId="0" xfId="0" applyFill="1" applyAlignment="1">
      <alignment horizontal="center"/>
    </xf>
    <xf numFmtId="0" fontId="0" fillId="4" borderId="0" xfId="0" applyFill="1" applyAlignment="1">
      <alignment horizontal="center"/>
    </xf>
    <xf numFmtId="43" fontId="0" fillId="0" borderId="0" xfId="0" applyNumberFormat="1" applyAlignment="1">
      <alignment horizontal="center"/>
    </xf>
    <xf numFmtId="43" fontId="0" fillId="2" borderId="0" xfId="0" applyNumberFormat="1" applyFill="1" applyAlignment="1">
      <alignment horizontal="center"/>
    </xf>
    <xf numFmtId="43" fontId="0" fillId="4" borderId="0" xfId="0" applyNumberFormat="1" applyFill="1" applyAlignment="1">
      <alignment horizontal="center"/>
    </xf>
    <xf numFmtId="43" fontId="1" fillId="0" borderId="0" xfId="0" applyNumberFormat="1" applyFont="1" applyAlignment="1">
      <alignment horizontal="center"/>
    </xf>
    <xf numFmtId="0" fontId="1" fillId="0" borderId="3" xfId="0" applyFont="1" applyBorder="1"/>
    <xf numFmtId="0" fontId="1" fillId="0" borderId="4" xfId="0" applyFont="1" applyBorder="1" applyAlignment="1">
      <alignment horizontal="center"/>
    </xf>
    <xf numFmtId="0" fontId="1" fillId="0" borderId="5" xfId="0" applyFont="1" applyBorder="1"/>
    <xf numFmtId="0" fontId="1" fillId="0" borderId="6" xfId="0" applyFont="1" applyBorder="1" applyAlignment="1">
      <alignment horizontal="center"/>
    </xf>
    <xf numFmtId="0" fontId="0" fillId="0" borderId="0" xfId="0" applyBorder="1" applyAlignment="1">
      <alignment horizontal="center"/>
    </xf>
    <xf numFmtId="43" fontId="0" fillId="0" borderId="0" xfId="0" applyNumberFormat="1" applyBorder="1" applyAlignment="1">
      <alignment horizontal="center"/>
    </xf>
    <xf numFmtId="0" fontId="0" fillId="0" borderId="1" xfId="0" applyBorder="1" applyAlignment="1">
      <alignment horizontal="center"/>
    </xf>
    <xf numFmtId="0" fontId="3" fillId="0" borderId="0" xfId="0" applyFont="1" applyBorder="1"/>
    <xf numFmtId="0" fontId="2" fillId="0" borderId="0" xfId="0" applyFont="1" applyBorder="1"/>
    <xf numFmtId="0" fontId="3" fillId="0" borderId="0" xfId="0" applyFont="1" applyBorder="1" applyAlignment="1">
      <alignment vertical="top" wrapText="1"/>
    </xf>
    <xf numFmtId="0" fontId="3" fillId="0" borderId="0" xfId="0" applyFont="1" applyBorder="1" applyAlignment="1">
      <alignment wrapText="1"/>
    </xf>
    <xf numFmtId="0" fontId="1" fillId="0" borderId="0" xfId="0" applyFont="1" applyBorder="1"/>
    <xf numFmtId="0" fontId="1" fillId="0" borderId="7" xfId="0" applyFont="1"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1" fillId="0" borderId="2" xfId="0" applyFont="1" applyBorder="1" applyAlignment="1">
      <alignment horizontal="center"/>
    </xf>
    <xf numFmtId="40" fontId="0" fillId="0" borderId="9" xfId="2" applyNumberFormat="1" applyFont="1" applyBorder="1" applyAlignment="1">
      <alignment horizontal="center" vertical="top"/>
    </xf>
    <xf numFmtId="0" fontId="0" fillId="0" borderId="2" xfId="0" applyBorder="1" applyAlignment="1">
      <alignment horizontal="center"/>
    </xf>
    <xf numFmtId="0" fontId="1" fillId="5" borderId="0" xfId="0" applyFont="1" applyFill="1" applyBorder="1"/>
    <xf numFmtId="0" fontId="1" fillId="6" borderId="0" xfId="0" applyFont="1" applyFill="1" applyBorder="1"/>
    <xf numFmtId="0" fontId="1" fillId="0" borderId="0" xfId="0" applyFont="1" applyFill="1" applyBorder="1"/>
    <xf numFmtId="43" fontId="0" fillId="0" borderId="0" xfId="2" applyFont="1" applyBorder="1" applyAlignment="1">
      <alignment horizontal="center"/>
    </xf>
    <xf numFmtId="43" fontId="0" fillId="2" borderId="0" xfId="2" applyFont="1" applyFill="1" applyAlignment="1">
      <alignment horizontal="center"/>
    </xf>
    <xf numFmtId="43" fontId="0" fillId="0" borderId="0" xfId="2" applyFont="1" applyAlignment="1">
      <alignment horizontal="center"/>
    </xf>
    <xf numFmtId="43" fontId="0" fillId="4" borderId="0" xfId="2" applyFont="1" applyFill="1" applyAlignment="1">
      <alignment horizontal="center"/>
    </xf>
    <xf numFmtId="43" fontId="1" fillId="0" borderId="0" xfId="2" applyFont="1" applyAlignment="1">
      <alignment horizontal="center"/>
    </xf>
    <xf numFmtId="43" fontId="1" fillId="0" borderId="2" xfId="2" applyFont="1" applyBorder="1" applyAlignment="1">
      <alignment horizontal="center"/>
    </xf>
    <xf numFmtId="43" fontId="0" fillId="0" borderId="9" xfId="2"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0" fillId="0" borderId="14" xfId="0" applyBorder="1" applyAlignment="1">
      <alignment horizontal="center"/>
    </xf>
    <xf numFmtId="43" fontId="0" fillId="0" borderId="1" xfId="0" applyNumberFormat="1" applyBorder="1" applyAlignment="1">
      <alignment horizontal="center"/>
    </xf>
    <xf numFmtId="43" fontId="0" fillId="0" borderId="17" xfId="2" applyFont="1" applyBorder="1" applyAlignment="1">
      <alignment horizontal="center"/>
    </xf>
    <xf numFmtId="43" fontId="0" fillId="0" borderId="14" xfId="2" applyFont="1" applyBorder="1" applyAlignment="1">
      <alignment horizontal="center"/>
    </xf>
    <xf numFmtId="43" fontId="0" fillId="0" borderId="14" xfId="2" applyFont="1" applyFill="1" applyBorder="1" applyAlignment="1">
      <alignment horizontal="center"/>
    </xf>
    <xf numFmtId="43" fontId="1" fillId="0" borderId="11" xfId="0" applyNumberFormat="1" applyFont="1" applyBorder="1" applyAlignment="1">
      <alignment horizontal="center"/>
    </xf>
    <xf numFmtId="0" fontId="0" fillId="0" borderId="21" xfId="0" applyBorder="1" applyAlignment="1">
      <alignment horizontal="center"/>
    </xf>
    <xf numFmtId="43" fontId="0" fillId="0" borderId="21" xfId="0" applyNumberFormat="1" applyBorder="1" applyAlignment="1">
      <alignment horizontal="center"/>
    </xf>
    <xf numFmtId="0" fontId="0" fillId="0" borderId="17" xfId="0" applyBorder="1" applyAlignment="1">
      <alignment horizontal="center"/>
    </xf>
    <xf numFmtId="40" fontId="0" fillId="0" borderId="17" xfId="2" applyNumberFormat="1" applyFont="1" applyBorder="1" applyAlignment="1">
      <alignment horizontal="center" vertical="top"/>
    </xf>
    <xf numFmtId="40" fontId="0" fillId="0" borderId="14" xfId="2" applyNumberFormat="1" applyFont="1" applyBorder="1" applyAlignment="1">
      <alignment horizontal="center" vertical="top"/>
    </xf>
    <xf numFmtId="0" fontId="1" fillId="0" borderId="10" xfId="0" applyFont="1" applyBorder="1"/>
    <xf numFmtId="0" fontId="1" fillId="0" borderId="15" xfId="0" applyFont="1" applyBorder="1" applyAlignment="1">
      <alignment horizontal="center"/>
    </xf>
    <xf numFmtId="43" fontId="1" fillId="0" borderId="15" xfId="2" applyFont="1" applyBorder="1" applyAlignment="1">
      <alignment horizontal="center"/>
    </xf>
    <xf numFmtId="43" fontId="1" fillId="0" borderId="10" xfId="0" applyNumberFormat="1" applyFont="1" applyBorder="1" applyAlignment="1">
      <alignment horizontal="center"/>
    </xf>
    <xf numFmtId="0" fontId="1" fillId="0" borderId="22" xfId="0" applyFont="1" applyBorder="1" applyAlignment="1">
      <alignment horizontal="center"/>
    </xf>
    <xf numFmtId="0" fontId="1" fillId="0" borderId="11" xfId="0" applyFont="1" applyBorder="1" applyAlignment="1">
      <alignment horizontal="center"/>
    </xf>
    <xf numFmtId="40" fontId="1" fillId="0" borderId="2" xfId="2" applyNumberFormat="1" applyFont="1" applyBorder="1" applyAlignment="1">
      <alignment horizontal="center" vertical="top"/>
    </xf>
    <xf numFmtId="40" fontId="1" fillId="0" borderId="15" xfId="2" applyNumberFormat="1" applyFont="1" applyBorder="1" applyAlignment="1">
      <alignment horizontal="center" vertical="top"/>
    </xf>
    <xf numFmtId="40" fontId="1" fillId="0" borderId="15" xfId="0" applyNumberFormat="1" applyFont="1" applyBorder="1" applyAlignment="1">
      <alignment horizontal="center"/>
    </xf>
    <xf numFmtId="0" fontId="0" fillId="0" borderId="1" xfId="0" applyBorder="1" applyAlignment="1">
      <alignment horizontal="left"/>
    </xf>
    <xf numFmtId="38" fontId="1" fillId="0" borderId="10" xfId="0" applyNumberFormat="1" applyFont="1" applyBorder="1" applyAlignment="1">
      <alignment horizontal="center"/>
    </xf>
    <xf numFmtId="38" fontId="0" fillId="0" borderId="0" xfId="0" applyNumberFormat="1" applyBorder="1" applyAlignment="1">
      <alignment horizontal="center"/>
    </xf>
    <xf numFmtId="38" fontId="0" fillId="2" borderId="0" xfId="0" applyNumberFormat="1" applyFill="1" applyAlignment="1">
      <alignment horizontal="center"/>
    </xf>
    <xf numFmtId="38" fontId="0" fillId="0" borderId="0" xfId="0" applyNumberFormat="1" applyAlignment="1">
      <alignment horizontal="center"/>
    </xf>
    <xf numFmtId="38" fontId="0" fillId="4" borderId="0" xfId="0" applyNumberFormat="1" applyFill="1" applyAlignment="1">
      <alignment horizontal="center"/>
    </xf>
    <xf numFmtId="43" fontId="1" fillId="0" borderId="24" xfId="2" applyFont="1" applyBorder="1" applyAlignment="1">
      <alignment horizontal="center"/>
    </xf>
    <xf numFmtId="43" fontId="0" fillId="0" borderId="18" xfId="2" applyFont="1" applyBorder="1" applyAlignment="1">
      <alignment horizontal="center"/>
    </xf>
    <xf numFmtId="0" fontId="1" fillId="8" borderId="19" xfId="0" applyFont="1" applyFill="1" applyBorder="1" applyAlignment="1">
      <alignment horizontal="center"/>
    </xf>
    <xf numFmtId="0" fontId="1" fillId="8" borderId="10" xfId="0" applyFont="1" applyFill="1" applyBorder="1" applyAlignment="1">
      <alignment horizontal="center"/>
    </xf>
    <xf numFmtId="0" fontId="1" fillId="8" borderId="16" xfId="0" applyFont="1" applyFill="1" applyBorder="1" applyAlignment="1">
      <alignment horizontal="center"/>
    </xf>
    <xf numFmtId="0" fontId="1" fillId="8" borderId="20" xfId="0" applyFont="1" applyFill="1" applyBorder="1" applyAlignment="1">
      <alignment horizontal="center"/>
    </xf>
    <xf numFmtId="43" fontId="1" fillId="7" borderId="10" xfId="0" applyNumberFormat="1" applyFont="1" applyFill="1" applyBorder="1" applyAlignment="1">
      <alignment horizontal="center"/>
    </xf>
    <xf numFmtId="43" fontId="1" fillId="7" borderId="16" xfId="0" applyNumberFormat="1" applyFont="1" applyFill="1" applyBorder="1" applyAlignment="1">
      <alignment horizontal="center"/>
    </xf>
    <xf numFmtId="0" fontId="1" fillId="7" borderId="19" xfId="0" applyFont="1" applyFill="1" applyBorder="1" applyAlignment="1">
      <alignment horizontal="center"/>
    </xf>
    <xf numFmtId="0" fontId="1" fillId="7" borderId="10" xfId="0" applyFont="1" applyFill="1" applyBorder="1" applyAlignment="1">
      <alignment horizontal="center"/>
    </xf>
    <xf numFmtId="0" fontId="1" fillId="7" borderId="16" xfId="0" applyFont="1" applyFill="1" applyBorder="1" applyAlignment="1">
      <alignment horizontal="center"/>
    </xf>
    <xf numFmtId="43" fontId="1" fillId="7" borderId="6" xfId="0" applyNumberFormat="1" applyFont="1" applyFill="1" applyBorder="1" applyAlignment="1">
      <alignment horizontal="center"/>
    </xf>
    <xf numFmtId="43" fontId="1" fillId="7" borderId="5" xfId="0" applyNumberFormat="1" applyFont="1" applyFill="1" applyBorder="1" applyAlignment="1">
      <alignment horizontal="center"/>
    </xf>
    <xf numFmtId="0" fontId="1" fillId="7" borderId="13" xfId="0" applyFont="1" applyFill="1" applyBorder="1" applyAlignment="1">
      <alignment horizontal="center"/>
    </xf>
    <xf numFmtId="0" fontId="1" fillId="7" borderId="20" xfId="0" applyFont="1" applyFill="1" applyBorder="1" applyAlignment="1">
      <alignment horizontal="center"/>
    </xf>
    <xf numFmtId="43" fontId="1" fillId="7" borderId="11" xfId="0" applyNumberFormat="1" applyFont="1" applyFill="1" applyBorder="1" applyAlignment="1">
      <alignment horizontal="center"/>
    </xf>
    <xf numFmtId="0" fontId="1" fillId="7" borderId="2" xfId="0" applyFont="1" applyFill="1" applyBorder="1" applyAlignment="1">
      <alignment horizontal="center"/>
    </xf>
    <xf numFmtId="0" fontId="1" fillId="7" borderId="16" xfId="0" applyFont="1" applyFill="1" applyBorder="1" applyAlignment="1">
      <alignment horizontal="center"/>
    </xf>
    <xf numFmtId="0" fontId="1" fillId="8" borderId="23" xfId="0" applyFont="1" applyFill="1" applyBorder="1" applyAlignment="1">
      <alignment horizontal="center"/>
    </xf>
    <xf numFmtId="38" fontId="1" fillId="8" borderId="10" xfId="0" applyNumberFormat="1" applyFont="1" applyFill="1" applyBorder="1" applyAlignment="1">
      <alignment horizontal="center"/>
    </xf>
    <xf numFmtId="43" fontId="1" fillId="8" borderId="2" xfId="2" applyFont="1" applyFill="1" applyBorder="1" applyAlignment="1">
      <alignment horizontal="center"/>
    </xf>
    <xf numFmtId="43" fontId="1" fillId="8" borderId="16" xfId="2" applyFont="1" applyFill="1" applyBorder="1" applyAlignment="1">
      <alignment horizontal="center"/>
    </xf>
    <xf numFmtId="43" fontId="1" fillId="8" borderId="24" xfId="2" applyFont="1" applyFill="1" applyBorder="1" applyAlignment="1">
      <alignment horizontal="center"/>
    </xf>
    <xf numFmtId="0" fontId="1" fillId="0" borderId="0" xfId="0" applyFont="1" applyBorder="1" applyAlignment="1">
      <alignment horizontal="center"/>
    </xf>
    <xf numFmtId="38" fontId="1" fillId="0" borderId="0" xfId="0" applyNumberFormat="1" applyFont="1" applyBorder="1" applyAlignment="1">
      <alignment horizontal="center"/>
    </xf>
    <xf numFmtId="43" fontId="1" fillId="0" borderId="0" xfId="2" applyFont="1" applyBorder="1" applyAlignment="1">
      <alignment horizontal="center"/>
    </xf>
    <xf numFmtId="43" fontId="1" fillId="0" borderId="0" xfId="0" applyNumberFormat="1" applyFont="1" applyBorder="1" applyAlignment="1">
      <alignment horizontal="center"/>
    </xf>
    <xf numFmtId="40" fontId="1" fillId="0" borderId="0" xfId="0" applyNumberFormat="1" applyFont="1" applyBorder="1" applyAlignment="1">
      <alignment horizontal="center"/>
    </xf>
    <xf numFmtId="0" fontId="7" fillId="0" borderId="0" xfId="0" applyFont="1" applyBorder="1"/>
    <xf numFmtId="0" fontId="8" fillId="0" borderId="0" xfId="0" applyFont="1" applyFill="1" applyBorder="1"/>
    <xf numFmtId="0" fontId="7" fillId="0" borderId="0" xfId="0" applyFont="1" applyBorder="1" applyAlignment="1">
      <alignment horizontal="center"/>
    </xf>
    <xf numFmtId="38" fontId="7" fillId="0" borderId="0" xfId="0" applyNumberFormat="1" applyFont="1" applyBorder="1" applyAlignment="1">
      <alignment horizontal="center"/>
    </xf>
    <xf numFmtId="43" fontId="7" fillId="0" borderId="0" xfId="2" applyFont="1" applyBorder="1" applyAlignment="1">
      <alignment horizontal="center"/>
    </xf>
    <xf numFmtId="43" fontId="7" fillId="0" borderId="0" xfId="0" applyNumberFormat="1" applyFont="1" applyBorder="1" applyAlignment="1">
      <alignment horizontal="center"/>
    </xf>
    <xf numFmtId="0" fontId="7" fillId="0" borderId="0" xfId="0" applyFont="1"/>
  </cellXfs>
  <cellStyles count="3">
    <cellStyle name="Comma" xfId="2" builtinId="3"/>
    <cellStyle name="Normal" xfId="0" builtinId="0"/>
    <cellStyle name="Normal 8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90"/>
  <sheetViews>
    <sheetView tabSelected="1" workbookViewId="0">
      <selection activeCell="C14" sqref="C14"/>
    </sheetView>
  </sheetViews>
  <sheetFormatPr defaultRowHeight="15" x14ac:dyDescent="0.25"/>
  <cols>
    <col min="3" max="3" width="81.85546875" bestFit="1" customWidth="1"/>
    <col min="4" max="4" width="9.140625" style="25"/>
    <col min="5" max="5" width="10.5703125" style="56" bestFit="1" customWidth="1"/>
    <col min="6" max="6" width="9.140625" style="56"/>
    <col min="7" max="7" width="10.5703125" style="25" bestFit="1" customWidth="1"/>
    <col min="8" max="8" width="9.140625" style="28"/>
    <col min="9" max="9" width="29.140625" style="25" customWidth="1"/>
  </cols>
  <sheetData>
    <row r="1" spans="2:9" x14ac:dyDescent="0.25">
      <c r="B1" s="46"/>
      <c r="C1" s="51" t="s">
        <v>38</v>
      </c>
      <c r="D1" s="63"/>
      <c r="E1" s="90"/>
      <c r="F1" s="60"/>
      <c r="G1" s="38"/>
      <c r="H1" s="37"/>
      <c r="I1" s="38"/>
    </row>
    <row r="2" spans="2:9" x14ac:dyDescent="0.25">
      <c r="B2" s="46"/>
      <c r="C2" s="43"/>
      <c r="D2" s="63"/>
      <c r="E2" s="90"/>
      <c r="F2" s="60"/>
      <c r="G2" s="38"/>
      <c r="H2" s="37"/>
      <c r="I2" s="38"/>
    </row>
    <row r="3" spans="2:9" x14ac:dyDescent="0.25">
      <c r="B3" s="46"/>
      <c r="C3" s="39" t="s">
        <v>1</v>
      </c>
      <c r="D3" s="63"/>
      <c r="E3" s="90"/>
      <c r="F3" s="60"/>
      <c r="G3" s="38"/>
      <c r="H3" s="37"/>
      <c r="I3" s="38"/>
    </row>
    <row r="4" spans="2:9" x14ac:dyDescent="0.25">
      <c r="B4" s="46"/>
      <c r="C4" s="7"/>
      <c r="D4" s="63"/>
      <c r="E4" s="90"/>
      <c r="F4" s="60"/>
      <c r="G4" s="38"/>
      <c r="H4" s="37"/>
      <c r="I4" s="38"/>
    </row>
    <row r="5" spans="2:9" x14ac:dyDescent="0.25">
      <c r="B5" s="46"/>
      <c r="C5" s="40" t="s">
        <v>2</v>
      </c>
      <c r="D5" s="63"/>
      <c r="E5" s="90"/>
      <c r="F5" s="60"/>
      <c r="G5" s="38"/>
      <c r="H5" s="37"/>
      <c r="I5" s="38"/>
    </row>
    <row r="6" spans="2:9" ht="90" x14ac:dyDescent="0.25">
      <c r="B6" s="46"/>
      <c r="C6" s="41" t="s">
        <v>3</v>
      </c>
      <c r="D6" s="63"/>
      <c r="E6" s="90"/>
      <c r="F6" s="60"/>
      <c r="G6" s="38"/>
      <c r="H6" s="37"/>
      <c r="I6" s="83"/>
    </row>
    <row r="7" spans="2:9" x14ac:dyDescent="0.25">
      <c r="B7" s="46"/>
      <c r="C7" s="7" t="s">
        <v>4</v>
      </c>
      <c r="D7" s="63" t="s">
        <v>5</v>
      </c>
      <c r="E7" s="90">
        <v>20</v>
      </c>
      <c r="F7" s="60">
        <v>70</v>
      </c>
      <c r="G7" s="64">
        <v>-180</v>
      </c>
      <c r="H7" s="37">
        <v>75.2</v>
      </c>
      <c r="I7" s="83" t="s">
        <v>43</v>
      </c>
    </row>
    <row r="8" spans="2:9" x14ac:dyDescent="0.25">
      <c r="B8" s="46"/>
      <c r="C8" s="7" t="s">
        <v>9</v>
      </c>
      <c r="D8" s="63" t="s">
        <v>6</v>
      </c>
      <c r="E8" s="90">
        <v>5</v>
      </c>
      <c r="F8" s="60">
        <v>10</v>
      </c>
      <c r="G8" s="64">
        <v>-44</v>
      </c>
      <c r="H8" s="37">
        <v>8.8000000000000007</v>
      </c>
      <c r="I8" s="83" t="s">
        <v>43</v>
      </c>
    </row>
    <row r="9" spans="2:9" x14ac:dyDescent="0.25">
      <c r="B9" s="46"/>
      <c r="C9" s="7"/>
      <c r="D9" s="63"/>
      <c r="E9" s="90"/>
      <c r="F9" s="60"/>
      <c r="G9" s="38"/>
      <c r="H9" s="37"/>
      <c r="I9" s="83"/>
    </row>
    <row r="10" spans="2:9" x14ac:dyDescent="0.25">
      <c r="B10" s="46"/>
      <c r="C10" s="7"/>
      <c r="D10" s="63"/>
      <c r="E10" s="90"/>
      <c r="F10" s="60"/>
      <c r="G10" s="38"/>
      <c r="H10" s="37"/>
      <c r="I10" s="83"/>
    </row>
    <row r="11" spans="2:9" x14ac:dyDescent="0.25">
      <c r="B11" s="46"/>
      <c r="C11" s="39" t="s">
        <v>7</v>
      </c>
      <c r="D11" s="63"/>
      <c r="E11" s="90"/>
      <c r="F11" s="60"/>
      <c r="G11" s="38"/>
      <c r="H11" s="37"/>
      <c r="I11" s="83"/>
    </row>
    <row r="12" spans="2:9" x14ac:dyDescent="0.25">
      <c r="B12" s="46"/>
      <c r="C12" s="7"/>
      <c r="D12" s="63"/>
      <c r="E12" s="90"/>
      <c r="F12" s="60"/>
      <c r="G12" s="38"/>
      <c r="H12" s="37"/>
      <c r="I12" s="83"/>
    </row>
    <row r="13" spans="2:9" x14ac:dyDescent="0.25">
      <c r="B13" s="46"/>
      <c r="C13" s="40" t="s">
        <v>2</v>
      </c>
      <c r="D13" s="63"/>
      <c r="E13" s="90"/>
      <c r="F13" s="60"/>
      <c r="G13" s="38"/>
      <c r="H13" s="37"/>
      <c r="I13" s="83"/>
    </row>
    <row r="14" spans="2:9" ht="90" x14ac:dyDescent="0.25">
      <c r="B14" s="46"/>
      <c r="C14" s="41" t="s">
        <v>8</v>
      </c>
      <c r="D14" s="63"/>
      <c r="E14" s="90"/>
      <c r="F14" s="60"/>
      <c r="G14" s="38"/>
      <c r="H14" s="37"/>
      <c r="I14" s="83"/>
    </row>
    <row r="15" spans="2:9" x14ac:dyDescent="0.25">
      <c r="B15" s="46"/>
      <c r="C15" s="7" t="s">
        <v>10</v>
      </c>
      <c r="D15" s="63" t="s">
        <v>5</v>
      </c>
      <c r="E15" s="90">
        <v>178</v>
      </c>
      <c r="F15" s="60">
        <v>70</v>
      </c>
      <c r="G15" s="64">
        <v>172.26999999999998</v>
      </c>
      <c r="H15" s="37">
        <v>54</v>
      </c>
      <c r="I15" s="83" t="s">
        <v>44</v>
      </c>
    </row>
    <row r="16" spans="2:9" x14ac:dyDescent="0.25">
      <c r="B16" s="46"/>
      <c r="C16" s="7" t="s">
        <v>11</v>
      </c>
      <c r="D16" s="63" t="s">
        <v>6</v>
      </c>
      <c r="E16" s="90">
        <v>216</v>
      </c>
      <c r="F16" s="60">
        <v>10</v>
      </c>
      <c r="G16" s="64">
        <v>193.84999999999991</v>
      </c>
      <c r="H16" s="37">
        <v>8.8000000000000007</v>
      </c>
      <c r="I16" s="83" t="s">
        <v>44</v>
      </c>
    </row>
    <row r="17" spans="2:9" x14ac:dyDescent="0.25">
      <c r="B17" s="46"/>
      <c r="C17" s="7"/>
      <c r="D17" s="63"/>
      <c r="E17" s="90"/>
      <c r="F17" s="60"/>
      <c r="G17" s="38"/>
      <c r="H17" s="37"/>
      <c r="I17" s="83"/>
    </row>
    <row r="18" spans="2:9" ht="75" x14ac:dyDescent="0.25">
      <c r="B18" s="46"/>
      <c r="C18" s="42" t="s">
        <v>12</v>
      </c>
      <c r="D18" s="63"/>
      <c r="E18" s="90"/>
      <c r="F18" s="60"/>
      <c r="G18" s="38"/>
      <c r="H18" s="37"/>
      <c r="I18" s="83"/>
    </row>
    <row r="19" spans="2:9" x14ac:dyDescent="0.25">
      <c r="B19" s="46"/>
      <c r="C19" s="7" t="s">
        <v>13</v>
      </c>
      <c r="D19" s="63" t="s">
        <v>6</v>
      </c>
      <c r="E19" s="90">
        <v>1076</v>
      </c>
      <c r="F19" s="60">
        <v>15.444652700000001</v>
      </c>
      <c r="G19" s="64">
        <v>-178.10000000000036</v>
      </c>
      <c r="H19" s="37">
        <v>20.000008449999999</v>
      </c>
      <c r="I19" s="83" t="s">
        <v>44</v>
      </c>
    </row>
    <row r="20" spans="2:9" x14ac:dyDescent="0.25">
      <c r="B20" s="46"/>
      <c r="C20" s="7"/>
      <c r="D20" s="63"/>
      <c r="E20" s="90"/>
      <c r="F20" s="60"/>
      <c r="G20" s="64"/>
      <c r="H20" s="37"/>
      <c r="I20" s="83"/>
    </row>
    <row r="21" spans="2:9" x14ac:dyDescent="0.25">
      <c r="B21" s="46"/>
      <c r="C21" s="52" t="s">
        <v>29</v>
      </c>
      <c r="D21" s="63"/>
      <c r="E21" s="90"/>
      <c r="F21" s="60"/>
      <c r="G21" s="64"/>
      <c r="H21" s="37"/>
      <c r="I21" s="83"/>
    </row>
    <row r="22" spans="2:9" x14ac:dyDescent="0.25">
      <c r="B22" s="46"/>
      <c r="C22" s="53"/>
      <c r="D22" s="63"/>
      <c r="E22" s="90"/>
      <c r="F22" s="60"/>
      <c r="G22" s="64"/>
      <c r="H22" s="37"/>
      <c r="I22" s="83"/>
    </row>
    <row r="23" spans="2:9" x14ac:dyDescent="0.25">
      <c r="B23" s="46"/>
      <c r="C23" s="40" t="s">
        <v>15</v>
      </c>
      <c r="D23" s="63"/>
      <c r="E23" s="90"/>
      <c r="F23" s="60"/>
      <c r="G23" s="64"/>
      <c r="H23" s="37"/>
      <c r="I23" s="83"/>
    </row>
    <row r="24" spans="2:9" x14ac:dyDescent="0.25">
      <c r="B24" s="46"/>
      <c r="C24" s="7" t="s">
        <v>16</v>
      </c>
      <c r="D24" s="63"/>
      <c r="E24" s="90"/>
      <c r="F24" s="60"/>
      <c r="G24" s="64"/>
      <c r="H24" s="37"/>
      <c r="I24" s="83"/>
    </row>
    <row r="25" spans="2:9" x14ac:dyDescent="0.25">
      <c r="B25" s="46"/>
      <c r="C25" s="7" t="s">
        <v>17</v>
      </c>
      <c r="D25" s="63" t="s">
        <v>6</v>
      </c>
      <c r="E25" s="90">
        <v>11831</v>
      </c>
      <c r="F25" s="60">
        <v>4.5599999999999996</v>
      </c>
      <c r="G25" s="64">
        <v>10576.9</v>
      </c>
      <c r="H25" s="37">
        <v>3.8</v>
      </c>
      <c r="I25" s="83" t="s">
        <v>45</v>
      </c>
    </row>
    <row r="26" spans="2:9" x14ac:dyDescent="0.25">
      <c r="B26" s="7"/>
      <c r="C26" s="53"/>
      <c r="D26" s="36"/>
      <c r="E26" s="54"/>
      <c r="F26" s="54"/>
      <c r="G26" s="36"/>
      <c r="H26" s="37"/>
      <c r="I26" s="36"/>
    </row>
    <row r="27" spans="2:9" x14ac:dyDescent="0.25">
      <c r="B27" s="7"/>
      <c r="C27" s="53"/>
      <c r="D27" s="36"/>
      <c r="E27" s="54"/>
      <c r="F27" s="54"/>
      <c r="G27" s="36"/>
      <c r="H27" s="37"/>
      <c r="I27" s="36"/>
    </row>
    <row r="28" spans="2:9" x14ac:dyDescent="0.25">
      <c r="B28" s="7"/>
      <c r="C28" s="53"/>
      <c r="D28" s="36"/>
      <c r="E28" s="54"/>
      <c r="F28" s="54"/>
      <c r="G28" s="36"/>
      <c r="H28" s="37"/>
      <c r="I28" s="36"/>
    </row>
    <row r="29" spans="2:9" x14ac:dyDescent="0.25">
      <c r="B29" s="7"/>
      <c r="C29" s="53"/>
      <c r="D29" s="36"/>
      <c r="E29" s="54"/>
      <c r="F29" s="54"/>
      <c r="G29" s="36"/>
      <c r="H29" s="37"/>
      <c r="I29" s="36"/>
    </row>
    <row r="30" spans="2:9" x14ac:dyDescent="0.25">
      <c r="B30" s="7"/>
      <c r="C30" s="53"/>
      <c r="D30" s="36"/>
      <c r="E30" s="54"/>
      <c r="F30" s="54"/>
      <c r="G30" s="36"/>
      <c r="H30" s="37"/>
      <c r="I30" s="36"/>
    </row>
    <row r="31" spans="2:9" x14ac:dyDescent="0.25">
      <c r="B31" s="7"/>
      <c r="C31" s="53"/>
      <c r="D31" s="36"/>
      <c r="E31" s="54"/>
      <c r="F31" s="54"/>
      <c r="G31" s="36"/>
      <c r="H31" s="37"/>
      <c r="I31" s="36"/>
    </row>
    <row r="32" spans="2:9" x14ac:dyDescent="0.25">
      <c r="B32" s="7"/>
      <c r="C32" s="53"/>
      <c r="D32" s="36"/>
      <c r="E32" s="54"/>
      <c r="F32" s="54"/>
      <c r="G32" s="36"/>
      <c r="H32" s="37"/>
      <c r="I32" s="36"/>
    </row>
    <row r="33" spans="2:9" x14ac:dyDescent="0.25">
      <c r="B33" s="7"/>
      <c r="C33" s="53"/>
      <c r="D33" s="36"/>
      <c r="E33" s="54"/>
      <c r="F33" s="54"/>
      <c r="G33" s="36"/>
      <c r="H33" s="37"/>
      <c r="I33" s="36"/>
    </row>
    <row r="34" spans="2:9" x14ac:dyDescent="0.25">
      <c r="B34" s="7"/>
      <c r="C34" s="53"/>
      <c r="D34" s="36"/>
      <c r="E34" s="54"/>
      <c r="F34" s="54"/>
      <c r="G34" s="36"/>
      <c r="H34" s="37"/>
      <c r="I34" s="36"/>
    </row>
    <row r="35" spans="2:9" x14ac:dyDescent="0.25">
      <c r="B35" s="7"/>
      <c r="C35" s="53"/>
      <c r="D35" s="36"/>
      <c r="E35" s="54"/>
      <c r="F35" s="54"/>
      <c r="G35" s="36"/>
      <c r="H35" s="37"/>
      <c r="I35" s="36"/>
    </row>
    <row r="36" spans="2:9" x14ac:dyDescent="0.25">
      <c r="B36" s="7"/>
      <c r="C36" s="53"/>
      <c r="D36" s="36"/>
      <c r="E36" s="54"/>
      <c r="F36" s="54"/>
      <c r="G36" s="36"/>
      <c r="H36" s="37"/>
      <c r="I36" s="36"/>
    </row>
    <row r="37" spans="2:9" x14ac:dyDescent="0.25">
      <c r="B37" s="7"/>
      <c r="C37" s="53"/>
      <c r="D37" s="36"/>
      <c r="E37" s="54"/>
      <c r="F37" s="54"/>
      <c r="G37" s="36"/>
      <c r="H37" s="37"/>
      <c r="I37" s="36"/>
    </row>
    <row r="38" spans="2:9" x14ac:dyDescent="0.25">
      <c r="B38" s="7"/>
      <c r="C38" s="53"/>
      <c r="D38" s="36"/>
      <c r="E38" s="54"/>
      <c r="F38" s="54"/>
      <c r="G38" s="36"/>
      <c r="H38" s="37"/>
      <c r="I38" s="36"/>
    </row>
    <row r="39" spans="2:9" x14ac:dyDescent="0.25">
      <c r="B39" s="7"/>
      <c r="C39" s="53"/>
      <c r="D39" s="36"/>
      <c r="E39" s="54"/>
      <c r="F39" s="54"/>
      <c r="G39" s="36"/>
      <c r="H39" s="37"/>
      <c r="I39" s="36"/>
    </row>
    <row r="40" spans="2:9" x14ac:dyDescent="0.25">
      <c r="B40" s="7"/>
      <c r="C40" s="53"/>
      <c r="D40" s="36"/>
      <c r="E40" s="54"/>
      <c r="F40" s="54"/>
      <c r="G40" s="36"/>
      <c r="H40" s="37"/>
      <c r="I40" s="36"/>
    </row>
    <row r="41" spans="2:9" x14ac:dyDescent="0.25">
      <c r="B41" s="7"/>
      <c r="C41" s="53"/>
      <c r="D41" s="36"/>
      <c r="E41" s="54"/>
      <c r="F41" s="54"/>
      <c r="G41" s="36"/>
      <c r="H41" s="37"/>
      <c r="I41" s="36"/>
    </row>
    <row r="42" spans="2:9" x14ac:dyDescent="0.25">
      <c r="B42" s="7"/>
      <c r="C42" s="53"/>
      <c r="D42" s="36"/>
      <c r="E42" s="54"/>
      <c r="F42" s="54"/>
      <c r="G42" s="36"/>
      <c r="H42" s="37"/>
      <c r="I42" s="36"/>
    </row>
    <row r="43" spans="2:9" x14ac:dyDescent="0.25">
      <c r="B43" s="7"/>
      <c r="C43" s="53"/>
      <c r="D43" s="36"/>
      <c r="E43" s="54"/>
      <c r="F43" s="54"/>
      <c r="G43" s="36"/>
      <c r="H43" s="37"/>
      <c r="I43" s="36"/>
    </row>
    <row r="44" spans="2:9" x14ac:dyDescent="0.25">
      <c r="B44" s="7"/>
      <c r="C44" s="53"/>
      <c r="D44" s="36"/>
      <c r="E44" s="54"/>
      <c r="F44" s="54"/>
      <c r="G44" s="36"/>
      <c r="H44" s="37"/>
      <c r="I44" s="36"/>
    </row>
    <row r="45" spans="2:9" x14ac:dyDescent="0.25">
      <c r="B45" s="7"/>
      <c r="C45" s="53"/>
      <c r="D45" s="36"/>
      <c r="E45" s="54"/>
      <c r="F45" s="54"/>
      <c r="G45" s="36"/>
      <c r="H45" s="37"/>
      <c r="I45" s="36"/>
    </row>
    <row r="46" spans="2:9" x14ac:dyDescent="0.25">
      <c r="B46" s="7"/>
      <c r="C46" s="53"/>
      <c r="D46" s="36"/>
      <c r="E46" s="54"/>
      <c r="F46" s="54"/>
      <c r="G46" s="36"/>
      <c r="H46" s="37"/>
      <c r="I46" s="36"/>
    </row>
    <row r="47" spans="2:9" x14ac:dyDescent="0.25">
      <c r="B47" s="7"/>
      <c r="C47" s="53"/>
      <c r="D47" s="36"/>
      <c r="E47" s="54"/>
      <c r="F47" s="54"/>
      <c r="G47" s="36"/>
      <c r="H47" s="37"/>
      <c r="I47" s="36"/>
    </row>
    <row r="48" spans="2:9" x14ac:dyDescent="0.25">
      <c r="B48" s="7"/>
      <c r="C48" s="53"/>
      <c r="D48" s="36"/>
      <c r="E48" s="54"/>
      <c r="F48" s="54"/>
      <c r="G48" s="36"/>
      <c r="H48" s="37"/>
      <c r="I48" s="36"/>
    </row>
    <row r="49" spans="2:23" s="10" customFormat="1" x14ac:dyDescent="0.25">
      <c r="C49" s="9" t="s">
        <v>14</v>
      </c>
      <c r="D49" s="26"/>
      <c r="E49" s="55"/>
      <c r="F49" s="55"/>
      <c r="G49" s="26"/>
      <c r="H49" s="29"/>
      <c r="I49" s="26"/>
    </row>
    <row r="51" spans="2:23" x14ac:dyDescent="0.25">
      <c r="C51" s="3" t="s">
        <v>1</v>
      </c>
    </row>
    <row r="53" spans="2:23" s="25" customFormat="1" x14ac:dyDescent="0.25">
      <c r="B53"/>
      <c r="C53" s="2" t="s">
        <v>2</v>
      </c>
      <c r="E53" s="56"/>
      <c r="F53" s="56"/>
      <c r="H53" s="28"/>
      <c r="J53"/>
      <c r="K53"/>
      <c r="L53"/>
      <c r="M53"/>
      <c r="N53"/>
      <c r="O53"/>
      <c r="P53"/>
      <c r="Q53"/>
      <c r="R53"/>
      <c r="S53"/>
      <c r="T53"/>
      <c r="U53"/>
      <c r="V53"/>
      <c r="W53"/>
    </row>
    <row r="54" spans="2:23" s="25" customFormat="1" ht="90" x14ac:dyDescent="0.25">
      <c r="B54"/>
      <c r="C54" s="4" t="s">
        <v>3</v>
      </c>
      <c r="E54" s="56"/>
      <c r="F54" s="56"/>
      <c r="H54" s="28"/>
      <c r="J54"/>
      <c r="K54"/>
      <c r="L54"/>
      <c r="M54"/>
      <c r="N54"/>
      <c r="O54"/>
      <c r="P54"/>
      <c r="Q54"/>
      <c r="R54"/>
      <c r="S54"/>
      <c r="T54"/>
      <c r="U54"/>
      <c r="V54"/>
      <c r="W54"/>
    </row>
    <row r="55" spans="2:23" s="25" customFormat="1" x14ac:dyDescent="0.25">
      <c r="B55"/>
      <c r="C55" t="s">
        <v>4</v>
      </c>
      <c r="D55" s="25" t="s">
        <v>5</v>
      </c>
      <c r="E55" s="56"/>
      <c r="F55" s="56">
        <v>70</v>
      </c>
      <c r="H55" s="28">
        <v>75.2</v>
      </c>
      <c r="J55"/>
      <c r="K55"/>
      <c r="L55"/>
      <c r="M55"/>
      <c r="N55"/>
      <c r="O55"/>
      <c r="P55"/>
      <c r="Q55"/>
      <c r="R55"/>
      <c r="S55"/>
      <c r="T55"/>
      <c r="U55"/>
      <c r="V55"/>
      <c r="W55"/>
    </row>
    <row r="56" spans="2:23" s="25" customFormat="1" x14ac:dyDescent="0.25">
      <c r="B56"/>
      <c r="C56" t="s">
        <v>9</v>
      </c>
      <c r="D56" s="25" t="s">
        <v>6</v>
      </c>
      <c r="E56" s="56"/>
      <c r="F56" s="56">
        <v>10</v>
      </c>
      <c r="H56" s="28">
        <v>8.8000000000000007</v>
      </c>
      <c r="J56"/>
      <c r="K56"/>
      <c r="L56"/>
      <c r="M56"/>
      <c r="N56"/>
      <c r="O56"/>
      <c r="P56"/>
      <c r="Q56"/>
      <c r="R56"/>
      <c r="S56"/>
      <c r="T56"/>
      <c r="U56"/>
      <c r="V56"/>
      <c r="W56"/>
    </row>
    <row r="59" spans="2:23" s="25" customFormat="1" x14ac:dyDescent="0.25">
      <c r="B59"/>
      <c r="C59" s="3" t="s">
        <v>7</v>
      </c>
      <c r="E59" s="56"/>
      <c r="F59" s="56"/>
      <c r="H59" s="28"/>
      <c r="J59"/>
      <c r="K59"/>
      <c r="L59"/>
      <c r="M59"/>
      <c r="N59"/>
      <c r="O59"/>
      <c r="P59"/>
      <c r="Q59"/>
      <c r="R59"/>
      <c r="S59"/>
      <c r="T59"/>
      <c r="U59"/>
      <c r="V59"/>
      <c r="W59"/>
    </row>
    <row r="61" spans="2:23" s="25" customFormat="1" x14ac:dyDescent="0.25">
      <c r="B61"/>
      <c r="C61" s="2" t="s">
        <v>2</v>
      </c>
      <c r="E61" s="56"/>
      <c r="F61" s="56"/>
      <c r="H61" s="28"/>
      <c r="J61"/>
      <c r="K61"/>
      <c r="L61"/>
      <c r="M61"/>
      <c r="N61"/>
      <c r="O61"/>
      <c r="P61"/>
      <c r="Q61"/>
      <c r="R61"/>
      <c r="S61"/>
      <c r="T61"/>
      <c r="U61"/>
      <c r="V61"/>
      <c r="W61"/>
    </row>
    <row r="62" spans="2:23" s="25" customFormat="1" ht="90" x14ac:dyDescent="0.25">
      <c r="B62"/>
      <c r="C62" s="4" t="s">
        <v>8</v>
      </c>
      <c r="E62" s="56"/>
      <c r="F62" s="56"/>
      <c r="H62" s="28"/>
      <c r="J62"/>
      <c r="K62"/>
      <c r="L62"/>
      <c r="M62"/>
      <c r="N62"/>
      <c r="O62"/>
      <c r="P62"/>
      <c r="Q62"/>
      <c r="R62"/>
      <c r="S62"/>
      <c r="T62"/>
      <c r="U62"/>
      <c r="V62"/>
      <c r="W62"/>
    </row>
    <row r="63" spans="2:23" s="25" customFormat="1" x14ac:dyDescent="0.25">
      <c r="B63"/>
      <c r="C63" t="s">
        <v>10</v>
      </c>
      <c r="D63" s="25" t="s">
        <v>5</v>
      </c>
      <c r="E63" s="56"/>
      <c r="F63" s="56">
        <v>70</v>
      </c>
      <c r="H63" s="28">
        <v>54</v>
      </c>
      <c r="J63"/>
      <c r="K63"/>
      <c r="L63"/>
      <c r="M63"/>
      <c r="N63"/>
      <c r="O63"/>
      <c r="P63"/>
      <c r="Q63"/>
      <c r="R63"/>
      <c r="S63"/>
      <c r="T63"/>
      <c r="U63"/>
      <c r="V63"/>
      <c r="W63"/>
    </row>
    <row r="64" spans="2:23" s="25" customFormat="1" x14ac:dyDescent="0.25">
      <c r="B64"/>
      <c r="C64" t="s">
        <v>11</v>
      </c>
      <c r="D64" s="25" t="s">
        <v>6</v>
      </c>
      <c r="E64" s="56"/>
      <c r="F64" s="56">
        <v>10</v>
      </c>
      <c r="H64" s="28">
        <v>8.8000000000000007</v>
      </c>
      <c r="J64"/>
      <c r="K64"/>
      <c r="L64"/>
      <c r="M64"/>
      <c r="N64"/>
      <c r="O64"/>
      <c r="P64"/>
      <c r="Q64"/>
      <c r="R64"/>
      <c r="S64"/>
      <c r="T64"/>
      <c r="U64"/>
      <c r="V64"/>
      <c r="W64"/>
    </row>
    <row r="66" spans="2:23" s="25" customFormat="1" ht="75" x14ac:dyDescent="0.25">
      <c r="B66"/>
      <c r="C66" s="6" t="s">
        <v>12</v>
      </c>
      <c r="E66" s="56"/>
      <c r="F66" s="56"/>
      <c r="H66" s="28"/>
      <c r="J66"/>
      <c r="K66"/>
      <c r="L66"/>
      <c r="M66"/>
      <c r="N66"/>
      <c r="O66"/>
      <c r="P66"/>
      <c r="Q66"/>
      <c r="R66"/>
      <c r="S66"/>
      <c r="T66"/>
      <c r="U66"/>
      <c r="V66"/>
      <c r="W66"/>
    </row>
    <row r="67" spans="2:23" s="25" customFormat="1" x14ac:dyDescent="0.25">
      <c r="B67" s="7"/>
      <c r="C67" s="8" t="s">
        <v>13</v>
      </c>
      <c r="D67" s="25" t="s">
        <v>6</v>
      </c>
      <c r="E67" s="56"/>
      <c r="F67" s="56">
        <v>15.44</v>
      </c>
      <c r="H67" s="28">
        <v>20</v>
      </c>
      <c r="J67"/>
      <c r="K67"/>
      <c r="L67"/>
      <c r="M67"/>
      <c r="N67"/>
      <c r="O67"/>
      <c r="P67"/>
      <c r="Q67"/>
      <c r="R67"/>
      <c r="S67"/>
      <c r="T67"/>
      <c r="U67"/>
      <c r="V67"/>
      <c r="W67"/>
    </row>
    <row r="69" spans="2:23" x14ac:dyDescent="0.25">
      <c r="C69" s="2" t="s">
        <v>15</v>
      </c>
    </row>
    <row r="70" spans="2:23" x14ac:dyDescent="0.25">
      <c r="C70" t="s">
        <v>16</v>
      </c>
    </row>
    <row r="71" spans="2:23" x14ac:dyDescent="0.25">
      <c r="C71" t="s">
        <v>17</v>
      </c>
      <c r="D71" s="25" t="s">
        <v>6</v>
      </c>
      <c r="F71" s="56">
        <v>4</v>
      </c>
      <c r="H71" s="28">
        <v>3.8</v>
      </c>
      <c r="I71" s="25">
        <v>0.1</v>
      </c>
      <c r="J71" t="e">
        <f>+#REF!*I71</f>
        <v>#REF!</v>
      </c>
      <c r="K71">
        <v>-4.4000000000000004</v>
      </c>
      <c r="L71" t="e">
        <f>J71*K71</f>
        <v>#REF!</v>
      </c>
    </row>
    <row r="73" spans="2:23" x14ac:dyDescent="0.25">
      <c r="C73" s="2" t="s">
        <v>20</v>
      </c>
      <c r="K73">
        <v>4.5599999999999996</v>
      </c>
      <c r="L73" t="e">
        <f>#REF!*K73</f>
        <v>#REF!</v>
      </c>
    </row>
    <row r="75" spans="2:23" ht="30" x14ac:dyDescent="0.25">
      <c r="C75" s="6" t="s">
        <v>21</v>
      </c>
      <c r="L75" t="e">
        <f>SUM(L71:L74)</f>
        <v>#REF!</v>
      </c>
    </row>
    <row r="76" spans="2:23" x14ac:dyDescent="0.25">
      <c r="C76" s="22" t="s">
        <v>22</v>
      </c>
      <c r="D76" s="25" t="s">
        <v>5</v>
      </c>
      <c r="H76" s="28">
        <v>0.8</v>
      </c>
    </row>
    <row r="77" spans="2:23" x14ac:dyDescent="0.25">
      <c r="C77" s="22" t="s">
        <v>23</v>
      </c>
      <c r="D77" s="25" t="s">
        <v>5</v>
      </c>
      <c r="H77" s="28">
        <v>0.8</v>
      </c>
    </row>
    <row r="79" spans="2:23" x14ac:dyDescent="0.25">
      <c r="C79" s="3" t="s">
        <v>24</v>
      </c>
    </row>
    <row r="80" spans="2:23" x14ac:dyDescent="0.25">
      <c r="C80" s="22" t="s">
        <v>22</v>
      </c>
      <c r="D80" s="25" t="s">
        <v>5</v>
      </c>
      <c r="H80" s="28">
        <v>5</v>
      </c>
    </row>
    <row r="81" spans="3:9" x14ac:dyDescent="0.25">
      <c r="C81" s="22" t="s">
        <v>25</v>
      </c>
      <c r="D81" s="25" t="s">
        <v>5</v>
      </c>
      <c r="H81" s="28">
        <v>5</v>
      </c>
    </row>
    <row r="83" spans="3:9" x14ac:dyDescent="0.25">
      <c r="C83" s="3" t="s">
        <v>26</v>
      </c>
    </row>
    <row r="84" spans="3:9" x14ac:dyDescent="0.25">
      <c r="C84" s="22" t="s">
        <v>22</v>
      </c>
      <c r="D84" s="25" t="s">
        <v>6</v>
      </c>
      <c r="H84" s="28">
        <v>2.8</v>
      </c>
    </row>
    <row r="88" spans="3:9" s="16" customFormat="1" x14ac:dyDescent="0.25">
      <c r="C88" s="15" t="s">
        <v>18</v>
      </c>
      <c r="D88" s="27"/>
      <c r="E88" s="57"/>
      <c r="F88" s="57"/>
      <c r="G88" s="27"/>
      <c r="H88" s="30"/>
      <c r="I88" s="27"/>
    </row>
    <row r="89" spans="3:9" x14ac:dyDescent="0.25">
      <c r="C89" s="1" t="s">
        <v>0</v>
      </c>
      <c r="E89" s="58"/>
      <c r="H89" s="31"/>
    </row>
    <row r="90" spans="3:9" x14ac:dyDescent="0.25">
      <c r="C90" s="1" t="s">
        <v>19</v>
      </c>
      <c r="E90" s="58"/>
      <c r="H90" s="3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03"/>
  <sheetViews>
    <sheetView topLeftCell="B1" workbookViewId="0">
      <pane ySplit="3" topLeftCell="A4" activePane="bottomLeft" state="frozen"/>
      <selection pane="bottomLeft" activeCell="L10" sqref="L10"/>
    </sheetView>
  </sheetViews>
  <sheetFormatPr defaultRowHeight="15" x14ac:dyDescent="0.25"/>
  <cols>
    <col min="3" max="3" width="81.85546875" bestFit="1" customWidth="1"/>
    <col min="4" max="4" width="9.140625" style="25"/>
    <col min="5" max="5" width="7.28515625" style="87" bestFit="1" customWidth="1"/>
    <col min="6" max="6" width="9.140625" style="56"/>
    <col min="7" max="7" width="12.7109375" style="56" customWidth="1"/>
    <col min="8" max="8" width="10.5703125" style="25" bestFit="1" customWidth="1"/>
    <col min="9" max="9" width="10.5703125" style="56" bestFit="1" customWidth="1"/>
    <col min="10" max="10" width="14" style="56" customWidth="1"/>
    <col min="11" max="11" width="10.5703125" style="28" bestFit="1" customWidth="1"/>
    <col min="12" max="12" width="9.140625" style="28"/>
    <col min="13" max="13" width="12.28515625" style="25" bestFit="1" customWidth="1"/>
    <col min="14" max="15" width="10.5703125" style="25" bestFit="1" customWidth="1"/>
    <col min="16" max="16" width="14.7109375" style="25" bestFit="1" customWidth="1"/>
    <col min="17" max="17" width="14.7109375" style="25" customWidth="1"/>
    <col min="18" max="18" width="29.140625" style="25" customWidth="1"/>
  </cols>
  <sheetData>
    <row r="2" spans="2:18" x14ac:dyDescent="0.25">
      <c r="B2" s="44" t="s">
        <v>30</v>
      </c>
      <c r="C2" s="32" t="s">
        <v>48</v>
      </c>
      <c r="D2" s="61" t="s">
        <v>31</v>
      </c>
      <c r="E2" s="92" t="s">
        <v>39</v>
      </c>
      <c r="F2" s="92"/>
      <c r="G2" s="93"/>
      <c r="H2" s="91" t="s">
        <v>27</v>
      </c>
      <c r="I2" s="107" t="s">
        <v>46</v>
      </c>
      <c r="J2" s="93"/>
      <c r="K2" s="95" t="s">
        <v>33</v>
      </c>
      <c r="L2" s="95"/>
      <c r="M2" s="96"/>
      <c r="N2" s="97" t="s">
        <v>27</v>
      </c>
      <c r="O2" s="98" t="s">
        <v>28</v>
      </c>
      <c r="P2" s="98"/>
      <c r="Q2" s="99"/>
      <c r="R2" s="33" t="s">
        <v>35</v>
      </c>
    </row>
    <row r="3" spans="2:18" x14ac:dyDescent="0.25">
      <c r="B3" s="45"/>
      <c r="C3" s="34"/>
      <c r="D3" s="62"/>
      <c r="E3" s="108" t="s">
        <v>34</v>
      </c>
      <c r="F3" s="109" t="s">
        <v>32</v>
      </c>
      <c r="G3" s="110" t="s">
        <v>40</v>
      </c>
      <c r="H3" s="94" t="s">
        <v>34</v>
      </c>
      <c r="I3" s="111" t="s">
        <v>34</v>
      </c>
      <c r="J3" s="110" t="s">
        <v>49</v>
      </c>
      <c r="K3" s="100" t="s">
        <v>34</v>
      </c>
      <c r="L3" s="101" t="s">
        <v>32</v>
      </c>
      <c r="M3" s="102" t="s">
        <v>40</v>
      </c>
      <c r="N3" s="103" t="s">
        <v>34</v>
      </c>
      <c r="O3" s="104" t="s">
        <v>34</v>
      </c>
      <c r="P3" s="105" t="s">
        <v>36</v>
      </c>
      <c r="Q3" s="106" t="s">
        <v>37</v>
      </c>
      <c r="R3" s="35"/>
    </row>
    <row r="4" spans="2:18" x14ac:dyDescent="0.25">
      <c r="B4" s="46"/>
      <c r="C4" s="7"/>
      <c r="D4" s="63"/>
      <c r="E4" s="85"/>
      <c r="F4" s="60"/>
      <c r="G4" s="65"/>
      <c r="H4" s="69"/>
      <c r="I4" s="90"/>
      <c r="J4" s="65"/>
      <c r="K4" s="64"/>
      <c r="L4" s="37"/>
      <c r="M4" s="63"/>
      <c r="N4" s="69"/>
      <c r="O4" s="38"/>
      <c r="P4" s="46"/>
      <c r="Q4" s="71"/>
      <c r="R4" s="38"/>
    </row>
    <row r="5" spans="2:18" x14ac:dyDescent="0.25">
      <c r="B5" s="46"/>
      <c r="C5" s="51" t="s">
        <v>38</v>
      </c>
      <c r="D5" s="63"/>
      <c r="E5" s="85"/>
      <c r="F5" s="60"/>
      <c r="G5" s="65"/>
      <c r="H5" s="69"/>
      <c r="I5" s="90"/>
      <c r="J5" s="65"/>
      <c r="K5" s="64"/>
      <c r="L5" s="37"/>
      <c r="M5" s="63"/>
      <c r="N5" s="69"/>
      <c r="O5" s="38"/>
      <c r="P5" s="46"/>
      <c r="Q5" s="71"/>
      <c r="R5" s="38"/>
    </row>
    <row r="6" spans="2:18" x14ac:dyDescent="0.25">
      <c r="B6" s="46"/>
      <c r="C6" s="43"/>
      <c r="D6" s="63"/>
      <c r="E6" s="85"/>
      <c r="F6" s="60"/>
      <c r="G6" s="65"/>
      <c r="H6" s="69"/>
      <c r="I6" s="90"/>
      <c r="J6" s="65"/>
      <c r="K6" s="64"/>
      <c r="L6" s="37"/>
      <c r="M6" s="63"/>
      <c r="N6" s="69"/>
      <c r="O6" s="38"/>
      <c r="P6" s="46"/>
      <c r="Q6" s="71"/>
      <c r="R6" s="38"/>
    </row>
    <row r="7" spans="2:18" x14ac:dyDescent="0.25">
      <c r="B7" s="46"/>
      <c r="C7" s="39" t="s">
        <v>1</v>
      </c>
      <c r="D7" s="63"/>
      <c r="E7" s="85"/>
      <c r="F7" s="60"/>
      <c r="G7" s="65"/>
      <c r="H7" s="69"/>
      <c r="I7" s="90"/>
      <c r="J7" s="65"/>
      <c r="K7" s="64"/>
      <c r="L7" s="37"/>
      <c r="M7" s="63"/>
      <c r="N7" s="69"/>
      <c r="O7" s="38"/>
      <c r="P7" s="46"/>
      <c r="Q7" s="71"/>
      <c r="R7" s="38"/>
    </row>
    <row r="8" spans="2:18" x14ac:dyDescent="0.25">
      <c r="B8" s="46"/>
      <c r="C8" s="7"/>
      <c r="D8" s="63"/>
      <c r="E8" s="85"/>
      <c r="F8" s="60"/>
      <c r="G8" s="65"/>
      <c r="H8" s="69"/>
      <c r="I8" s="90"/>
      <c r="J8" s="65"/>
      <c r="K8" s="64"/>
      <c r="L8" s="37"/>
      <c r="M8" s="63"/>
      <c r="N8" s="69"/>
      <c r="O8" s="38"/>
      <c r="P8" s="46"/>
      <c r="Q8" s="71"/>
      <c r="R8" s="38"/>
    </row>
    <row r="9" spans="2:18" x14ac:dyDescent="0.25">
      <c r="B9" s="46"/>
      <c r="C9" s="40" t="s">
        <v>2</v>
      </c>
      <c r="D9" s="63"/>
      <c r="E9" s="85"/>
      <c r="F9" s="60"/>
      <c r="G9" s="65"/>
      <c r="H9" s="69"/>
      <c r="I9" s="90"/>
      <c r="J9" s="65"/>
      <c r="K9" s="64"/>
      <c r="L9" s="37"/>
      <c r="M9" s="63"/>
      <c r="N9" s="69"/>
      <c r="O9" s="38"/>
      <c r="P9" s="46"/>
      <c r="Q9" s="71"/>
      <c r="R9" s="38"/>
    </row>
    <row r="10" spans="2:18" ht="90" x14ac:dyDescent="0.25">
      <c r="B10" s="46"/>
      <c r="C10" s="41" t="s">
        <v>3</v>
      </c>
      <c r="D10" s="63"/>
      <c r="E10" s="85"/>
      <c r="F10" s="60"/>
      <c r="G10" s="65"/>
      <c r="H10" s="69"/>
      <c r="I10" s="90"/>
      <c r="J10" s="65"/>
      <c r="K10" s="64"/>
      <c r="L10" s="37"/>
      <c r="M10" s="63"/>
      <c r="N10" s="69"/>
      <c r="O10" s="38"/>
      <c r="P10" s="46"/>
      <c r="Q10" s="71"/>
      <c r="R10" s="83"/>
    </row>
    <row r="11" spans="2:18" x14ac:dyDescent="0.25">
      <c r="B11" s="46"/>
      <c r="C11" s="7" t="s">
        <v>4</v>
      </c>
      <c r="D11" s="63" t="s">
        <v>5</v>
      </c>
      <c r="E11" s="85">
        <v>180</v>
      </c>
      <c r="F11" s="60">
        <v>70</v>
      </c>
      <c r="G11" s="65">
        <f>+ROUND(E11*F11,2)</f>
        <v>12600</v>
      </c>
      <c r="H11" s="70">
        <f>E67</f>
        <v>200</v>
      </c>
      <c r="I11" s="90">
        <f>H11-E11</f>
        <v>20</v>
      </c>
      <c r="J11" s="65">
        <f>+ROUND(F11*I11,2)</f>
        <v>1400</v>
      </c>
      <c r="K11" s="64">
        <v>180</v>
      </c>
      <c r="L11" s="37">
        <v>75.2</v>
      </c>
      <c r="M11" s="66">
        <f>+ROUND(K11*L11,2)</f>
        <v>13536</v>
      </c>
      <c r="N11" s="70">
        <f>K67</f>
        <v>0</v>
      </c>
      <c r="O11" s="64">
        <f>N11-K11</f>
        <v>-180</v>
      </c>
      <c r="P11" s="49">
        <f>IF($O11&lt;0,ROUND($L11*$O11,2),0)</f>
        <v>-13536</v>
      </c>
      <c r="Q11" s="72">
        <f>IF($O11&gt;0,ROUND($L11*$O11,2),0)</f>
        <v>0</v>
      </c>
      <c r="R11" s="83" t="s">
        <v>43</v>
      </c>
    </row>
    <row r="12" spans="2:18" x14ac:dyDescent="0.25">
      <c r="B12" s="46"/>
      <c r="C12" s="7" t="s">
        <v>9</v>
      </c>
      <c r="D12" s="63" t="s">
        <v>6</v>
      </c>
      <c r="E12" s="85">
        <v>44</v>
      </c>
      <c r="F12" s="60">
        <v>10</v>
      </c>
      <c r="G12" s="65">
        <f>+ROUND(E12*F12,2)</f>
        <v>440</v>
      </c>
      <c r="H12" s="70">
        <f>E68</f>
        <v>49</v>
      </c>
      <c r="I12" s="90">
        <f>H12-E12</f>
        <v>5</v>
      </c>
      <c r="J12" s="65">
        <f>+ROUND(F12*I12,2)</f>
        <v>50</v>
      </c>
      <c r="K12" s="64">
        <v>44</v>
      </c>
      <c r="L12" s="37">
        <v>8.8000000000000007</v>
      </c>
      <c r="M12" s="66">
        <f>+ROUND(K12*L12,2)</f>
        <v>387.2</v>
      </c>
      <c r="N12" s="70">
        <f>K68</f>
        <v>0</v>
      </c>
      <c r="O12" s="64">
        <f>N12-K12</f>
        <v>-44</v>
      </c>
      <c r="P12" s="49">
        <f>IF($O12&lt;0,ROUND($L12*$O12,2),0)</f>
        <v>-387.2</v>
      </c>
      <c r="Q12" s="72">
        <f>IF($O12&gt;0,ROUND($L12*$O12,2),0)</f>
        <v>0</v>
      </c>
      <c r="R12" s="83" t="s">
        <v>43</v>
      </c>
    </row>
    <row r="13" spans="2:18" x14ac:dyDescent="0.25">
      <c r="B13" s="46"/>
      <c r="C13" s="7"/>
      <c r="D13" s="63"/>
      <c r="E13" s="85"/>
      <c r="F13" s="60"/>
      <c r="G13" s="65"/>
      <c r="H13" s="69"/>
      <c r="I13" s="90"/>
      <c r="J13" s="65"/>
      <c r="K13" s="64"/>
      <c r="L13" s="37"/>
      <c r="M13" s="63"/>
      <c r="N13" s="69"/>
      <c r="O13" s="38"/>
      <c r="P13" s="46"/>
      <c r="Q13" s="71"/>
      <c r="R13" s="83"/>
    </row>
    <row r="14" spans="2:18" x14ac:dyDescent="0.25">
      <c r="B14" s="46"/>
      <c r="C14" s="7"/>
      <c r="D14" s="63"/>
      <c r="E14" s="85"/>
      <c r="F14" s="60"/>
      <c r="G14" s="65"/>
      <c r="H14" s="69"/>
      <c r="I14" s="90"/>
      <c r="J14" s="65"/>
      <c r="K14" s="64"/>
      <c r="L14" s="37"/>
      <c r="M14" s="63"/>
      <c r="N14" s="69"/>
      <c r="O14" s="38"/>
      <c r="P14" s="46"/>
      <c r="Q14" s="71"/>
      <c r="R14" s="83"/>
    </row>
    <row r="15" spans="2:18" x14ac:dyDescent="0.25">
      <c r="B15" s="46"/>
      <c r="C15" s="39" t="s">
        <v>7</v>
      </c>
      <c r="D15" s="63"/>
      <c r="E15" s="85"/>
      <c r="F15" s="60"/>
      <c r="G15" s="65"/>
      <c r="H15" s="69"/>
      <c r="I15" s="90"/>
      <c r="J15" s="65"/>
      <c r="K15" s="64"/>
      <c r="L15" s="37"/>
      <c r="M15" s="63"/>
      <c r="N15" s="69"/>
      <c r="O15" s="38"/>
      <c r="P15" s="46"/>
      <c r="Q15" s="71"/>
      <c r="R15" s="83"/>
    </row>
    <row r="16" spans="2:18" x14ac:dyDescent="0.25">
      <c r="B16" s="46"/>
      <c r="C16" s="7"/>
      <c r="D16" s="63"/>
      <c r="E16" s="85"/>
      <c r="F16" s="60"/>
      <c r="G16" s="65"/>
      <c r="H16" s="69"/>
      <c r="I16" s="90"/>
      <c r="J16" s="65"/>
      <c r="K16" s="64"/>
      <c r="L16" s="37"/>
      <c r="M16" s="63"/>
      <c r="N16" s="69"/>
      <c r="O16" s="38"/>
      <c r="P16" s="46"/>
      <c r="Q16" s="71"/>
      <c r="R16" s="83"/>
    </row>
    <row r="17" spans="2:18" x14ac:dyDescent="0.25">
      <c r="B17" s="46"/>
      <c r="C17" s="40" t="s">
        <v>2</v>
      </c>
      <c r="D17" s="63"/>
      <c r="E17" s="85"/>
      <c r="F17" s="60"/>
      <c r="G17" s="65"/>
      <c r="H17" s="69"/>
      <c r="I17" s="90"/>
      <c r="J17" s="65"/>
      <c r="K17" s="64"/>
      <c r="L17" s="37"/>
      <c r="M17" s="63"/>
      <c r="N17" s="69"/>
      <c r="O17" s="38"/>
      <c r="P17" s="46"/>
      <c r="Q17" s="63"/>
      <c r="R17" s="83"/>
    </row>
    <row r="18" spans="2:18" ht="90" x14ac:dyDescent="0.25">
      <c r="B18" s="46"/>
      <c r="C18" s="41" t="s">
        <v>8</v>
      </c>
      <c r="D18" s="63"/>
      <c r="E18" s="85"/>
      <c r="F18" s="60"/>
      <c r="G18" s="65"/>
      <c r="H18" s="69"/>
      <c r="I18" s="90"/>
      <c r="J18" s="65"/>
      <c r="K18" s="64"/>
      <c r="L18" s="37"/>
      <c r="M18" s="63"/>
      <c r="N18" s="69"/>
      <c r="O18" s="38"/>
      <c r="P18" s="46"/>
      <c r="Q18" s="63"/>
      <c r="R18" s="83"/>
    </row>
    <row r="19" spans="2:18" x14ac:dyDescent="0.25">
      <c r="B19" s="46"/>
      <c r="C19" s="7" t="s">
        <v>10</v>
      </c>
      <c r="D19" s="63" t="s">
        <v>5</v>
      </c>
      <c r="E19" s="85">
        <v>1607</v>
      </c>
      <c r="F19" s="60">
        <v>70</v>
      </c>
      <c r="G19" s="54">
        <f t="shared" ref="G19:G20" si="0">+ROUND(E19*F19,2)</f>
        <v>112490</v>
      </c>
      <c r="H19" s="70">
        <f>E75</f>
        <v>1785</v>
      </c>
      <c r="I19" s="90">
        <f t="shared" ref="I19:I20" si="1">H19-E19</f>
        <v>178</v>
      </c>
      <c r="J19" s="65">
        <f t="shared" ref="J19:J20" si="2">+ROUND(F19*I19,2)</f>
        <v>12460</v>
      </c>
      <c r="K19" s="64">
        <v>1607</v>
      </c>
      <c r="L19" s="37">
        <v>54</v>
      </c>
      <c r="M19" s="66">
        <f t="shared" ref="M19:M20" si="3">+ROUND(K19*L19,2)</f>
        <v>86778</v>
      </c>
      <c r="N19" s="70">
        <f>K75</f>
        <v>1779.27</v>
      </c>
      <c r="O19" s="64">
        <f>N19-K19</f>
        <v>172.26999999999998</v>
      </c>
      <c r="P19" s="49">
        <f>IF($O19&lt;0,ROUND($L19*$O19,2),0)</f>
        <v>0</v>
      </c>
      <c r="Q19" s="73">
        <f>IF($O19&gt;0,ROUND($L19*$O19,2),0)</f>
        <v>9302.58</v>
      </c>
      <c r="R19" s="83" t="s">
        <v>44</v>
      </c>
    </row>
    <row r="20" spans="2:18" x14ac:dyDescent="0.25">
      <c r="B20" s="46"/>
      <c r="C20" s="7" t="s">
        <v>11</v>
      </c>
      <c r="D20" s="63" t="s">
        <v>6</v>
      </c>
      <c r="E20" s="85">
        <v>1941</v>
      </c>
      <c r="F20" s="60">
        <v>10</v>
      </c>
      <c r="G20" s="66">
        <f t="shared" si="0"/>
        <v>19410</v>
      </c>
      <c r="H20" s="70">
        <f>E76</f>
        <v>2157</v>
      </c>
      <c r="I20" s="90">
        <f t="shared" si="1"/>
        <v>216</v>
      </c>
      <c r="J20" s="65">
        <f t="shared" si="2"/>
        <v>2160</v>
      </c>
      <c r="K20" s="64">
        <v>1941</v>
      </c>
      <c r="L20" s="37">
        <v>8.8000000000000007</v>
      </c>
      <c r="M20" s="66">
        <f t="shared" si="3"/>
        <v>17080.8</v>
      </c>
      <c r="N20" s="70">
        <f>K76</f>
        <v>2134.85</v>
      </c>
      <c r="O20" s="64">
        <f>N20-K20</f>
        <v>193.84999999999991</v>
      </c>
      <c r="P20" s="49">
        <f>IF($O20&lt;0,ROUND($L20*$O20,2),0)</f>
        <v>0</v>
      </c>
      <c r="Q20" s="73">
        <f>IF($O20&gt;0,ROUND($L20*$O20,2),0)</f>
        <v>1705.88</v>
      </c>
      <c r="R20" s="83" t="s">
        <v>44</v>
      </c>
    </row>
    <row r="21" spans="2:18" x14ac:dyDescent="0.25">
      <c r="B21" s="46"/>
      <c r="C21" s="7"/>
      <c r="D21" s="63"/>
      <c r="E21" s="85"/>
      <c r="F21" s="60"/>
      <c r="G21" s="66"/>
      <c r="H21" s="69"/>
      <c r="I21" s="90"/>
      <c r="J21" s="65"/>
      <c r="K21" s="64"/>
      <c r="L21" s="37"/>
      <c r="M21" s="63"/>
      <c r="N21" s="69"/>
      <c r="O21" s="38"/>
      <c r="P21" s="46"/>
      <c r="Q21" s="63"/>
      <c r="R21" s="83"/>
    </row>
    <row r="22" spans="2:18" ht="75" x14ac:dyDescent="0.25">
      <c r="B22" s="46"/>
      <c r="C22" s="42" t="s">
        <v>12</v>
      </c>
      <c r="D22" s="63"/>
      <c r="E22" s="85"/>
      <c r="F22" s="60"/>
      <c r="G22" s="66"/>
      <c r="H22" s="69"/>
      <c r="I22" s="90"/>
      <c r="J22" s="65"/>
      <c r="K22" s="64"/>
      <c r="L22" s="37"/>
      <c r="M22" s="63"/>
      <c r="N22" s="69"/>
      <c r="O22" s="38"/>
      <c r="P22" s="46"/>
      <c r="Q22" s="63"/>
      <c r="R22" s="83"/>
    </row>
    <row r="23" spans="2:18" x14ac:dyDescent="0.25">
      <c r="B23" s="46"/>
      <c r="C23" s="7" t="s">
        <v>13</v>
      </c>
      <c r="D23" s="63" t="s">
        <v>6</v>
      </c>
      <c r="E23" s="85">
        <v>10755</v>
      </c>
      <c r="F23" s="60">
        <v>15.444652700000001</v>
      </c>
      <c r="G23" s="66">
        <f t="shared" ref="G23" si="4">+ROUND(E23*F23,2)</f>
        <v>166107.24</v>
      </c>
      <c r="H23" s="70">
        <f>E79</f>
        <v>11831</v>
      </c>
      <c r="I23" s="90">
        <f>H23-E23</f>
        <v>1076</v>
      </c>
      <c r="J23" s="65">
        <f>+ROUND(F23*I23,2)</f>
        <v>16618.45</v>
      </c>
      <c r="K23" s="64">
        <v>10755</v>
      </c>
      <c r="L23" s="37">
        <v>20.000008449999999</v>
      </c>
      <c r="M23" s="66">
        <f>+ROUND(K23*L23,2)</f>
        <v>215100.09</v>
      </c>
      <c r="N23" s="70">
        <f>K79</f>
        <v>10576.9</v>
      </c>
      <c r="O23" s="64">
        <f>N23-K23</f>
        <v>-178.10000000000036</v>
      </c>
      <c r="P23" s="49">
        <f>IF($O23&lt;0,ROUND($L23*$O23,2),0)</f>
        <v>-3562</v>
      </c>
      <c r="Q23" s="73">
        <f>IF($O23&gt;0,ROUND($L23*$O23,2),0)</f>
        <v>0</v>
      </c>
      <c r="R23" s="83" t="s">
        <v>44</v>
      </c>
    </row>
    <row r="24" spans="2:18" x14ac:dyDescent="0.25">
      <c r="B24" s="46"/>
      <c r="C24" s="7"/>
      <c r="D24" s="63"/>
      <c r="E24" s="85"/>
      <c r="F24" s="60"/>
      <c r="G24" s="66"/>
      <c r="H24" s="70"/>
      <c r="I24" s="90"/>
      <c r="J24" s="65"/>
      <c r="K24" s="64"/>
      <c r="L24" s="37"/>
      <c r="M24" s="66"/>
      <c r="N24" s="70"/>
      <c r="O24" s="64"/>
      <c r="P24" s="49"/>
      <c r="Q24" s="73"/>
      <c r="R24" s="83"/>
    </row>
    <row r="25" spans="2:18" x14ac:dyDescent="0.25">
      <c r="B25" s="46"/>
      <c r="C25" s="52" t="s">
        <v>29</v>
      </c>
      <c r="D25" s="63"/>
      <c r="E25" s="85"/>
      <c r="F25" s="60"/>
      <c r="G25" s="66"/>
      <c r="H25" s="70"/>
      <c r="I25" s="90"/>
      <c r="J25" s="65"/>
      <c r="K25" s="64"/>
      <c r="L25" s="37"/>
      <c r="M25" s="66"/>
      <c r="N25" s="70"/>
      <c r="O25" s="64"/>
      <c r="P25" s="49"/>
      <c r="Q25" s="73"/>
      <c r="R25" s="83"/>
    </row>
    <row r="26" spans="2:18" x14ac:dyDescent="0.25">
      <c r="B26" s="46"/>
      <c r="C26" s="53"/>
      <c r="D26" s="63"/>
      <c r="E26" s="85"/>
      <c r="F26" s="60"/>
      <c r="G26" s="66"/>
      <c r="H26" s="70"/>
      <c r="I26" s="90"/>
      <c r="J26" s="65"/>
      <c r="K26" s="64"/>
      <c r="L26" s="37"/>
      <c r="M26" s="66"/>
      <c r="N26" s="70"/>
      <c r="O26" s="64"/>
      <c r="P26" s="49"/>
      <c r="Q26" s="73"/>
      <c r="R26" s="83"/>
    </row>
    <row r="27" spans="2:18" x14ac:dyDescent="0.25">
      <c r="B27" s="46"/>
      <c r="C27" s="40" t="s">
        <v>15</v>
      </c>
      <c r="D27" s="63"/>
      <c r="E27" s="85"/>
      <c r="F27" s="60"/>
      <c r="G27" s="66"/>
      <c r="H27" s="70"/>
      <c r="I27" s="90"/>
      <c r="J27" s="65"/>
      <c r="K27" s="64"/>
      <c r="L27" s="37"/>
      <c r="M27" s="63"/>
      <c r="N27" s="70"/>
      <c r="O27" s="64"/>
      <c r="P27" s="49"/>
      <c r="Q27" s="73"/>
      <c r="R27" s="83"/>
    </row>
    <row r="28" spans="2:18" x14ac:dyDescent="0.25">
      <c r="B28" s="46"/>
      <c r="C28" s="7" t="s">
        <v>16</v>
      </c>
      <c r="D28" s="63"/>
      <c r="E28" s="85"/>
      <c r="F28" s="60"/>
      <c r="G28" s="66"/>
      <c r="H28" s="70"/>
      <c r="I28" s="90"/>
      <c r="J28" s="66"/>
      <c r="K28" s="64"/>
      <c r="L28" s="37"/>
      <c r="M28" s="63"/>
      <c r="N28" s="70"/>
      <c r="O28" s="64"/>
      <c r="P28" s="49"/>
      <c r="Q28" s="73"/>
      <c r="R28" s="83"/>
    </row>
    <row r="29" spans="2:18" x14ac:dyDescent="0.25">
      <c r="B29" s="46"/>
      <c r="C29" s="7" t="s">
        <v>17</v>
      </c>
      <c r="D29" s="63" t="s">
        <v>6</v>
      </c>
      <c r="E29" s="85">
        <v>0</v>
      </c>
      <c r="F29" s="60">
        <v>4.5599999999999996</v>
      </c>
      <c r="G29" s="66">
        <f t="shared" ref="G29" si="5">+ROUND(E29*F29,2)</f>
        <v>0</v>
      </c>
      <c r="H29" s="70">
        <f>E83</f>
        <v>11831</v>
      </c>
      <c r="I29" s="90">
        <f>H29-E29</f>
        <v>11831</v>
      </c>
      <c r="J29" s="66">
        <f>+ROUND(F29*I29,2)</f>
        <v>53949.36</v>
      </c>
      <c r="K29" s="64">
        <v>0</v>
      </c>
      <c r="L29" s="37">
        <v>3.8</v>
      </c>
      <c r="M29" s="67">
        <f>+ROUND(K29*L29,2)</f>
        <v>0</v>
      </c>
      <c r="N29" s="70">
        <f>K83</f>
        <v>10576.9</v>
      </c>
      <c r="O29" s="64">
        <f>N29-K29</f>
        <v>10576.9</v>
      </c>
      <c r="P29" s="49">
        <f>IF($O29&lt;0,ROUND($L29*$O29,2),0)</f>
        <v>0</v>
      </c>
      <c r="Q29" s="73">
        <f>IF($O29&gt;0,ROUND($L29*$O29,2),0)</f>
        <v>40192.22</v>
      </c>
      <c r="R29" s="83" t="s">
        <v>45</v>
      </c>
    </row>
    <row r="30" spans="2:18" x14ac:dyDescent="0.25">
      <c r="B30" s="46"/>
      <c r="C30" s="7"/>
      <c r="D30" s="63"/>
      <c r="E30" s="85"/>
      <c r="F30" s="60"/>
      <c r="G30" s="66"/>
      <c r="H30" s="69"/>
      <c r="I30" s="90"/>
      <c r="J30" s="66"/>
      <c r="K30" s="64"/>
      <c r="L30" s="37"/>
      <c r="M30" s="63"/>
      <c r="N30" s="69"/>
      <c r="O30" s="38"/>
      <c r="P30" s="46"/>
      <c r="Q30" s="63"/>
      <c r="R30" s="38"/>
    </row>
    <row r="31" spans="2:18" x14ac:dyDescent="0.25">
      <c r="B31" s="50"/>
      <c r="C31" s="74" t="s">
        <v>41</v>
      </c>
      <c r="D31" s="75"/>
      <c r="E31" s="84"/>
      <c r="F31" s="59"/>
      <c r="G31" s="76">
        <f>SUM(G4:G30)</f>
        <v>311047.24</v>
      </c>
      <c r="H31" s="78"/>
      <c r="I31" s="89"/>
      <c r="J31" s="76"/>
      <c r="K31" s="68"/>
      <c r="L31" s="77"/>
      <c r="M31" s="76">
        <f>SUM(M4:M30)</f>
        <v>332882.08999999997</v>
      </c>
      <c r="N31" s="78"/>
      <c r="O31" s="79"/>
      <c r="P31" s="80">
        <f>SUM(P4:P30)</f>
        <v>-17485.2</v>
      </c>
      <c r="Q31" s="81">
        <f>SUM(Q4:Q30)</f>
        <v>51200.68</v>
      </c>
      <c r="R31" s="79"/>
    </row>
    <row r="32" spans="2:18" x14ac:dyDescent="0.25">
      <c r="B32" s="47"/>
      <c r="C32" s="34" t="s">
        <v>42</v>
      </c>
      <c r="D32" s="75"/>
      <c r="E32" s="84"/>
      <c r="F32" s="59"/>
      <c r="G32" s="76"/>
      <c r="H32" s="78"/>
      <c r="I32" s="89"/>
      <c r="J32" s="76">
        <f>SUM(J4:J30)</f>
        <v>86637.81</v>
      </c>
      <c r="K32" s="68"/>
      <c r="L32" s="77"/>
      <c r="M32" s="76"/>
      <c r="N32" s="78"/>
      <c r="O32" s="79"/>
      <c r="P32" s="48"/>
      <c r="Q32" s="82">
        <f>P31+Q31</f>
        <v>33715.479999999996</v>
      </c>
      <c r="R32" s="79"/>
    </row>
    <row r="33" spans="2:18" x14ac:dyDescent="0.25">
      <c r="B33" s="36"/>
      <c r="C33" s="43"/>
      <c r="D33" s="112"/>
      <c r="E33" s="113"/>
      <c r="F33" s="114"/>
      <c r="G33" s="114"/>
      <c r="H33" s="112"/>
      <c r="I33" s="114"/>
      <c r="J33" s="114"/>
      <c r="K33" s="115"/>
      <c r="L33" s="115"/>
      <c r="M33" s="114"/>
      <c r="N33" s="112"/>
      <c r="O33" s="112"/>
      <c r="P33" s="112"/>
      <c r="Q33" s="116"/>
      <c r="R33" s="112"/>
    </row>
    <row r="34" spans="2:18" s="123" customFormat="1" x14ac:dyDescent="0.25">
      <c r="B34" s="117"/>
      <c r="C34" s="118" t="s">
        <v>47</v>
      </c>
      <c r="D34" s="119"/>
      <c r="E34" s="120"/>
      <c r="F34" s="121"/>
      <c r="G34" s="121"/>
      <c r="H34" s="119"/>
      <c r="I34" s="121"/>
      <c r="J34" s="121">
        <f>G31+J32</f>
        <v>397685.05</v>
      </c>
      <c r="K34" s="122"/>
      <c r="L34" s="122"/>
      <c r="M34" s="121"/>
      <c r="N34" s="119"/>
      <c r="O34" s="119"/>
      <c r="P34" s="119"/>
      <c r="Q34" s="122">
        <f>M31+Q32</f>
        <v>366597.56999999995</v>
      </c>
      <c r="R34" s="119"/>
    </row>
    <row r="35" spans="2:18" x14ac:dyDescent="0.25">
      <c r="B35" s="7"/>
      <c r="C35" s="53"/>
      <c r="D35" s="36"/>
      <c r="E35" s="85"/>
      <c r="F35" s="54"/>
      <c r="G35" s="54"/>
      <c r="H35" s="36"/>
      <c r="I35" s="54"/>
      <c r="J35" s="54"/>
      <c r="K35" s="37"/>
      <c r="L35" s="37"/>
      <c r="M35" s="54"/>
      <c r="N35" s="36"/>
      <c r="O35" s="36"/>
      <c r="P35" s="36"/>
      <c r="Q35" s="37"/>
      <c r="R35" s="36"/>
    </row>
    <row r="36" spans="2:18" x14ac:dyDescent="0.25">
      <c r="B36" s="7"/>
      <c r="C36" s="53"/>
      <c r="D36" s="36"/>
      <c r="E36" s="85"/>
      <c r="F36" s="54"/>
      <c r="G36" s="54"/>
      <c r="H36" s="36"/>
      <c r="I36" s="54"/>
      <c r="J36" s="54"/>
      <c r="K36" s="37"/>
      <c r="L36" s="37"/>
      <c r="M36" s="54"/>
      <c r="N36" s="36"/>
      <c r="O36" s="36"/>
      <c r="P36" s="36"/>
      <c r="Q36" s="37"/>
      <c r="R36" s="36"/>
    </row>
    <row r="37" spans="2:18" x14ac:dyDescent="0.25">
      <c r="B37" s="7"/>
      <c r="C37" s="53"/>
      <c r="D37" s="36"/>
      <c r="E37" s="85"/>
      <c r="F37" s="54"/>
      <c r="G37" s="54"/>
      <c r="H37" s="36"/>
      <c r="I37" s="54"/>
      <c r="J37" s="54"/>
      <c r="K37" s="37"/>
      <c r="L37" s="37"/>
      <c r="M37" s="54"/>
      <c r="N37" s="36"/>
      <c r="O37" s="36"/>
      <c r="P37" s="36"/>
      <c r="Q37" s="37"/>
      <c r="R37" s="36"/>
    </row>
    <row r="38" spans="2:18" x14ac:dyDescent="0.25">
      <c r="B38" s="7"/>
      <c r="C38" s="53"/>
      <c r="D38" s="36"/>
      <c r="E38" s="85"/>
      <c r="F38" s="54"/>
      <c r="G38" s="54"/>
      <c r="H38" s="36"/>
      <c r="I38" s="54"/>
      <c r="J38" s="54"/>
      <c r="K38" s="37"/>
      <c r="L38" s="37"/>
      <c r="M38" s="54"/>
      <c r="N38" s="36"/>
      <c r="O38" s="36"/>
      <c r="P38" s="36"/>
      <c r="Q38" s="37"/>
      <c r="R38" s="36"/>
    </row>
    <row r="39" spans="2:18" x14ac:dyDescent="0.25">
      <c r="B39" s="7"/>
      <c r="C39" s="53"/>
      <c r="D39" s="36"/>
      <c r="E39" s="85"/>
      <c r="F39" s="54"/>
      <c r="G39" s="54"/>
      <c r="H39" s="36"/>
      <c r="I39" s="54"/>
      <c r="J39" s="54"/>
      <c r="K39" s="37"/>
      <c r="L39" s="37"/>
      <c r="M39" s="54"/>
      <c r="N39" s="36"/>
      <c r="O39" s="36"/>
      <c r="P39" s="36"/>
      <c r="Q39" s="37"/>
      <c r="R39" s="36"/>
    </row>
    <row r="40" spans="2:18" x14ac:dyDescent="0.25">
      <c r="B40" s="7"/>
      <c r="C40" s="53"/>
      <c r="D40" s="36"/>
      <c r="E40" s="85"/>
      <c r="F40" s="54"/>
      <c r="G40" s="54"/>
      <c r="H40" s="36"/>
      <c r="I40" s="54"/>
      <c r="J40" s="54"/>
      <c r="K40" s="37"/>
      <c r="L40" s="37"/>
      <c r="M40" s="54"/>
      <c r="N40" s="36"/>
      <c r="O40" s="36"/>
      <c r="P40" s="36"/>
      <c r="Q40" s="37"/>
      <c r="R40" s="36"/>
    </row>
    <row r="41" spans="2:18" x14ac:dyDescent="0.25">
      <c r="B41" s="7"/>
      <c r="C41" s="53"/>
      <c r="D41" s="36"/>
      <c r="E41" s="85"/>
      <c r="F41" s="54"/>
      <c r="G41" s="54"/>
      <c r="H41" s="36"/>
      <c r="I41" s="54"/>
      <c r="J41" s="54"/>
      <c r="K41" s="37"/>
      <c r="L41" s="37"/>
      <c r="M41" s="54"/>
      <c r="N41" s="36"/>
      <c r="O41" s="36"/>
      <c r="P41" s="36"/>
      <c r="Q41" s="37"/>
      <c r="R41" s="36"/>
    </row>
    <row r="42" spans="2:18" x14ac:dyDescent="0.25">
      <c r="B42" s="7"/>
      <c r="C42" s="53"/>
      <c r="D42" s="36"/>
      <c r="E42" s="85"/>
      <c r="F42" s="54"/>
      <c r="G42" s="54"/>
      <c r="H42" s="36"/>
      <c r="I42" s="54"/>
      <c r="J42" s="54"/>
      <c r="K42" s="37"/>
      <c r="L42" s="37"/>
      <c r="M42" s="54"/>
      <c r="N42" s="36"/>
      <c r="O42" s="36"/>
      <c r="P42" s="36"/>
      <c r="Q42" s="37"/>
      <c r="R42" s="36"/>
    </row>
    <row r="43" spans="2:18" x14ac:dyDescent="0.25">
      <c r="B43" s="7"/>
      <c r="C43" s="53"/>
      <c r="D43" s="36"/>
      <c r="E43" s="85"/>
      <c r="F43" s="54"/>
      <c r="G43" s="54"/>
      <c r="H43" s="36"/>
      <c r="I43" s="54"/>
      <c r="J43" s="54"/>
      <c r="K43" s="37"/>
      <c r="L43" s="37"/>
      <c r="M43" s="54"/>
      <c r="N43" s="36"/>
      <c r="O43" s="36"/>
      <c r="P43" s="36"/>
      <c r="Q43" s="37"/>
      <c r="R43" s="36"/>
    </row>
    <row r="44" spans="2:18" x14ac:dyDescent="0.25">
      <c r="B44" s="7"/>
      <c r="C44" s="53"/>
      <c r="D44" s="36"/>
      <c r="E44" s="85"/>
      <c r="F44" s="54"/>
      <c r="G44" s="54"/>
      <c r="H44" s="36"/>
      <c r="I44" s="54"/>
      <c r="J44" s="54"/>
      <c r="K44" s="37"/>
      <c r="L44" s="37"/>
      <c r="M44" s="54"/>
      <c r="N44" s="36"/>
      <c r="O44" s="36"/>
      <c r="P44" s="36"/>
      <c r="Q44" s="37"/>
      <c r="R44" s="36"/>
    </row>
    <row r="45" spans="2:18" x14ac:dyDescent="0.25">
      <c r="B45" s="7"/>
      <c r="C45" s="53"/>
      <c r="D45" s="36"/>
      <c r="E45" s="85"/>
      <c r="F45" s="54"/>
      <c r="G45" s="54"/>
      <c r="H45" s="36"/>
      <c r="I45" s="54"/>
      <c r="J45" s="54"/>
      <c r="K45" s="37"/>
      <c r="L45" s="37"/>
      <c r="M45" s="54"/>
      <c r="N45" s="36"/>
      <c r="O45" s="36"/>
      <c r="P45" s="36"/>
      <c r="Q45" s="37"/>
      <c r="R45" s="36"/>
    </row>
    <row r="46" spans="2:18" x14ac:dyDescent="0.25">
      <c r="B46" s="7"/>
      <c r="C46" s="53"/>
      <c r="D46" s="36"/>
      <c r="E46" s="85"/>
      <c r="F46" s="54"/>
      <c r="G46" s="54"/>
      <c r="H46" s="36"/>
      <c r="I46" s="54"/>
      <c r="J46" s="54"/>
      <c r="K46" s="37"/>
      <c r="L46" s="37"/>
      <c r="M46" s="54"/>
      <c r="N46" s="36"/>
      <c r="O46" s="36"/>
      <c r="P46" s="36"/>
      <c r="Q46" s="37"/>
      <c r="R46" s="36"/>
    </row>
    <row r="47" spans="2:18" x14ac:dyDescent="0.25">
      <c r="B47" s="7"/>
      <c r="C47" s="53"/>
      <c r="D47" s="36"/>
      <c r="E47" s="85"/>
      <c r="F47" s="54"/>
      <c r="G47" s="54"/>
      <c r="H47" s="36"/>
      <c r="I47" s="54"/>
      <c r="J47" s="54"/>
      <c r="K47" s="37"/>
      <c r="L47" s="37"/>
      <c r="M47" s="54"/>
      <c r="N47" s="36"/>
      <c r="O47" s="36"/>
      <c r="P47" s="36"/>
      <c r="Q47" s="37"/>
      <c r="R47" s="36"/>
    </row>
    <row r="48" spans="2:18" x14ac:dyDescent="0.25">
      <c r="B48" s="7"/>
      <c r="C48" s="53"/>
      <c r="D48" s="36"/>
      <c r="E48" s="85"/>
      <c r="F48" s="54"/>
      <c r="G48" s="54"/>
      <c r="H48" s="36"/>
      <c r="I48" s="54"/>
      <c r="J48" s="54"/>
      <c r="K48" s="37"/>
      <c r="L48" s="37"/>
      <c r="M48" s="54"/>
      <c r="N48" s="36"/>
      <c r="O48" s="36"/>
      <c r="P48" s="36"/>
      <c r="Q48" s="37"/>
      <c r="R48" s="36"/>
    </row>
    <row r="49" spans="2:18" x14ac:dyDescent="0.25">
      <c r="B49" s="7"/>
      <c r="C49" s="53"/>
      <c r="D49" s="36"/>
      <c r="E49" s="85"/>
      <c r="F49" s="54"/>
      <c r="G49" s="54"/>
      <c r="H49" s="36"/>
      <c r="I49" s="54"/>
      <c r="J49" s="54"/>
      <c r="K49" s="37"/>
      <c r="L49" s="37"/>
      <c r="M49" s="54"/>
      <c r="N49" s="36"/>
      <c r="O49" s="36"/>
      <c r="P49" s="36"/>
      <c r="Q49" s="37"/>
      <c r="R49" s="36"/>
    </row>
    <row r="50" spans="2:18" x14ac:dyDescent="0.25">
      <c r="B50" s="7"/>
      <c r="C50" s="53"/>
      <c r="D50" s="36"/>
      <c r="E50" s="85"/>
      <c r="F50" s="54"/>
      <c r="G50" s="54"/>
      <c r="H50" s="36"/>
      <c r="I50" s="54"/>
      <c r="J50" s="54"/>
      <c r="K50" s="37"/>
      <c r="L50" s="37"/>
      <c r="M50" s="54"/>
      <c r="N50" s="36"/>
      <c r="O50" s="36"/>
      <c r="P50" s="36"/>
      <c r="Q50" s="37"/>
      <c r="R50" s="36"/>
    </row>
    <row r="51" spans="2:18" x14ac:dyDescent="0.25">
      <c r="B51" s="7"/>
      <c r="C51" s="53"/>
      <c r="D51" s="36"/>
      <c r="E51" s="85"/>
      <c r="F51" s="54"/>
      <c r="G51" s="54"/>
      <c r="H51" s="36"/>
      <c r="I51" s="54"/>
      <c r="J51" s="54"/>
      <c r="K51" s="37"/>
      <c r="L51" s="37"/>
      <c r="M51" s="54"/>
      <c r="N51" s="36"/>
      <c r="O51" s="36"/>
      <c r="P51" s="36"/>
      <c r="Q51" s="37"/>
      <c r="R51" s="36"/>
    </row>
    <row r="52" spans="2:18" x14ac:dyDescent="0.25">
      <c r="B52" s="7"/>
      <c r="C52" s="53"/>
      <c r="D52" s="36"/>
      <c r="E52" s="85"/>
      <c r="F52" s="54"/>
      <c r="G52" s="54"/>
      <c r="H52" s="36"/>
      <c r="I52" s="54"/>
      <c r="J52" s="54"/>
      <c r="K52" s="37"/>
      <c r="L52" s="37"/>
      <c r="M52" s="54"/>
      <c r="N52" s="36"/>
      <c r="O52" s="36"/>
      <c r="P52" s="36"/>
      <c r="Q52" s="37"/>
      <c r="R52" s="36"/>
    </row>
    <row r="53" spans="2:18" x14ac:dyDescent="0.25">
      <c r="B53" s="7"/>
      <c r="C53" s="53"/>
      <c r="D53" s="36"/>
      <c r="E53" s="85"/>
      <c r="F53" s="54"/>
      <c r="G53" s="54"/>
      <c r="H53" s="36"/>
      <c r="I53" s="54"/>
      <c r="J53" s="54"/>
      <c r="K53" s="37"/>
      <c r="L53" s="37"/>
      <c r="M53" s="54"/>
      <c r="N53" s="36"/>
      <c r="O53" s="36"/>
      <c r="P53" s="36"/>
      <c r="Q53" s="37"/>
      <c r="R53" s="36"/>
    </row>
    <row r="54" spans="2:18" x14ac:dyDescent="0.25">
      <c r="B54" s="7"/>
      <c r="C54" s="53"/>
      <c r="D54" s="36"/>
      <c r="E54" s="85"/>
      <c r="F54" s="54"/>
      <c r="G54" s="54"/>
      <c r="H54" s="36"/>
      <c r="I54" s="54"/>
      <c r="J54" s="54"/>
      <c r="K54" s="37"/>
      <c r="L54" s="37"/>
      <c r="M54" s="54"/>
      <c r="N54" s="36"/>
      <c r="O54" s="36"/>
      <c r="P54" s="36"/>
      <c r="Q54" s="37"/>
      <c r="R54" s="36"/>
    </row>
    <row r="55" spans="2:18" x14ac:dyDescent="0.25">
      <c r="B55" s="7"/>
      <c r="C55" s="53"/>
      <c r="D55" s="36"/>
      <c r="E55" s="85"/>
      <c r="F55" s="54"/>
      <c r="G55" s="54"/>
      <c r="H55" s="36"/>
      <c r="I55" s="54"/>
      <c r="J55" s="54"/>
      <c r="K55" s="37"/>
      <c r="L55" s="37"/>
      <c r="M55" s="54"/>
      <c r="N55" s="36"/>
      <c r="O55" s="36"/>
      <c r="P55" s="36"/>
      <c r="Q55" s="37"/>
      <c r="R55" s="36"/>
    </row>
    <row r="56" spans="2:18" x14ac:dyDescent="0.25">
      <c r="B56" s="7"/>
      <c r="C56" s="53"/>
      <c r="D56" s="36"/>
      <c r="E56" s="85"/>
      <c r="F56" s="54"/>
      <c r="G56" s="54"/>
      <c r="H56" s="36"/>
      <c r="I56" s="54"/>
      <c r="J56" s="54"/>
      <c r="K56" s="37"/>
      <c r="L56" s="37"/>
      <c r="M56" s="54"/>
      <c r="N56" s="36"/>
      <c r="O56" s="36"/>
      <c r="P56" s="36"/>
      <c r="Q56" s="37"/>
      <c r="R56" s="36"/>
    </row>
    <row r="57" spans="2:18" x14ac:dyDescent="0.25">
      <c r="B57" s="7"/>
      <c r="C57" s="53"/>
      <c r="D57" s="36"/>
      <c r="E57" s="85"/>
      <c r="F57" s="54"/>
      <c r="G57" s="54"/>
      <c r="H57" s="36"/>
      <c r="I57" s="54"/>
      <c r="J57" s="54"/>
      <c r="K57" s="37"/>
      <c r="L57" s="37"/>
      <c r="M57" s="54"/>
      <c r="N57" s="36"/>
      <c r="O57" s="36"/>
      <c r="P57" s="36"/>
      <c r="Q57" s="37"/>
      <c r="R57" s="36"/>
    </row>
    <row r="58" spans="2:18" x14ac:dyDescent="0.25">
      <c r="B58" s="7"/>
      <c r="C58" s="53"/>
      <c r="D58" s="36"/>
      <c r="E58" s="85"/>
      <c r="F58" s="54"/>
      <c r="G58" s="54"/>
      <c r="H58" s="36"/>
      <c r="I58" s="54"/>
      <c r="J58" s="54"/>
      <c r="K58" s="37"/>
      <c r="L58" s="37"/>
      <c r="M58" s="54"/>
      <c r="N58" s="36"/>
      <c r="O58" s="36"/>
      <c r="P58" s="36"/>
      <c r="Q58" s="37"/>
      <c r="R58" s="36"/>
    </row>
    <row r="59" spans="2:18" x14ac:dyDescent="0.25">
      <c r="B59" s="7"/>
      <c r="C59" s="53"/>
      <c r="D59" s="36"/>
      <c r="E59" s="85"/>
      <c r="F59" s="54"/>
      <c r="G59" s="54"/>
      <c r="H59" s="36"/>
      <c r="I59" s="54"/>
      <c r="J59" s="54"/>
      <c r="K59" s="37"/>
      <c r="L59" s="37"/>
      <c r="M59" s="54"/>
      <c r="N59" s="36"/>
      <c r="O59" s="36"/>
      <c r="P59" s="36"/>
      <c r="Q59" s="37"/>
      <c r="R59" s="36"/>
    </row>
    <row r="60" spans="2:18" x14ac:dyDescent="0.25">
      <c r="B60" s="7"/>
      <c r="C60" s="53"/>
      <c r="D60" s="36"/>
      <c r="E60" s="85"/>
      <c r="F60" s="54"/>
      <c r="G60" s="54"/>
      <c r="H60" s="36"/>
      <c r="I60" s="54"/>
      <c r="J60" s="54"/>
      <c r="K60" s="37"/>
      <c r="L60" s="37"/>
      <c r="M60" s="54"/>
      <c r="N60" s="36"/>
      <c r="O60" s="36"/>
      <c r="P60" s="36"/>
      <c r="Q60" s="37"/>
      <c r="R60" s="36"/>
    </row>
    <row r="61" spans="2:18" s="10" customFormat="1" x14ac:dyDescent="0.25">
      <c r="C61" s="9" t="s">
        <v>14</v>
      </c>
      <c r="D61" s="26"/>
      <c r="E61" s="86"/>
      <c r="F61" s="55"/>
      <c r="G61" s="55"/>
      <c r="H61" s="26"/>
      <c r="I61" s="55"/>
      <c r="J61" s="55"/>
      <c r="K61" s="29"/>
      <c r="L61" s="29"/>
      <c r="M61" s="26"/>
      <c r="N61" s="26"/>
      <c r="O61" s="26"/>
      <c r="P61" s="26"/>
      <c r="Q61" s="26"/>
      <c r="R61" s="26"/>
    </row>
    <row r="63" spans="2:18" x14ac:dyDescent="0.25">
      <c r="C63" s="3" t="s">
        <v>1</v>
      </c>
    </row>
    <row r="65" spans="2:13" x14ac:dyDescent="0.25">
      <c r="C65" s="2" t="s">
        <v>2</v>
      </c>
    </row>
    <row r="66" spans="2:13" ht="90" x14ac:dyDescent="0.25">
      <c r="C66" s="4" t="s">
        <v>3</v>
      </c>
    </row>
    <row r="67" spans="2:13" x14ac:dyDescent="0.25">
      <c r="C67" t="s">
        <v>4</v>
      </c>
      <c r="D67" s="25" t="s">
        <v>5</v>
      </c>
      <c r="E67" s="87">
        <v>200</v>
      </c>
      <c r="F67" s="56">
        <v>70</v>
      </c>
      <c r="G67" s="56">
        <f t="shared" ref="G67:G68" si="6">+ROUND(E67*F67,2)</f>
        <v>14000</v>
      </c>
      <c r="L67" s="28">
        <v>75.2</v>
      </c>
      <c r="M67" s="56">
        <f>+ROUND(K67*L67,2)</f>
        <v>0</v>
      </c>
    </row>
    <row r="68" spans="2:13" x14ac:dyDescent="0.25">
      <c r="C68" t="s">
        <v>9</v>
      </c>
      <c r="D68" s="25" t="s">
        <v>6</v>
      </c>
      <c r="E68" s="87">
        <v>49</v>
      </c>
      <c r="F68" s="56">
        <v>10</v>
      </c>
      <c r="G68" s="56">
        <f t="shared" si="6"/>
        <v>490</v>
      </c>
      <c r="L68" s="28">
        <v>8.8000000000000007</v>
      </c>
      <c r="M68" s="56">
        <f>+ROUND(K68*L68,2)</f>
        <v>0</v>
      </c>
    </row>
    <row r="71" spans="2:13" x14ac:dyDescent="0.25">
      <c r="C71" s="3" t="s">
        <v>7</v>
      </c>
    </row>
    <row r="73" spans="2:13" x14ac:dyDescent="0.25">
      <c r="C73" s="2" t="s">
        <v>2</v>
      </c>
    </row>
    <row r="74" spans="2:13" ht="90" x14ac:dyDescent="0.25">
      <c r="C74" s="4" t="s">
        <v>8</v>
      </c>
    </row>
    <row r="75" spans="2:13" x14ac:dyDescent="0.25">
      <c r="C75" t="s">
        <v>10</v>
      </c>
      <c r="D75" s="25" t="s">
        <v>5</v>
      </c>
      <c r="E75" s="87">
        <v>1785</v>
      </c>
      <c r="F75" s="56">
        <v>70</v>
      </c>
      <c r="G75" s="56">
        <f t="shared" ref="G75:G76" si="7">+ROUND(E75*F75,2)</f>
        <v>124950</v>
      </c>
      <c r="K75" s="28">
        <f>1741.74+37.53</f>
        <v>1779.27</v>
      </c>
      <c r="L75" s="28">
        <v>54</v>
      </c>
      <c r="M75" s="55">
        <f t="shared" ref="M75:M76" si="8">+ROUND(K75*L75,2)</f>
        <v>96080.58</v>
      </c>
    </row>
    <row r="76" spans="2:13" x14ac:dyDescent="0.25">
      <c r="C76" t="s">
        <v>11</v>
      </c>
      <c r="D76" s="25" t="s">
        <v>6</v>
      </c>
      <c r="E76" s="87">
        <v>2157</v>
      </c>
      <c r="F76" s="56">
        <v>10</v>
      </c>
      <c r="G76" s="56">
        <f t="shared" si="7"/>
        <v>21570</v>
      </c>
      <c r="K76" s="28">
        <f>2111.2+23.65</f>
        <v>2134.85</v>
      </c>
      <c r="L76" s="28">
        <v>8.8000000000000007</v>
      </c>
      <c r="M76" s="55">
        <f t="shared" si="8"/>
        <v>18786.68</v>
      </c>
    </row>
    <row r="78" spans="2:13" ht="75" x14ac:dyDescent="0.25">
      <c r="C78" s="6" t="s">
        <v>12</v>
      </c>
    </row>
    <row r="79" spans="2:13" x14ac:dyDescent="0.25">
      <c r="B79" s="7"/>
      <c r="C79" s="8" t="s">
        <v>13</v>
      </c>
      <c r="D79" s="25" t="s">
        <v>6</v>
      </c>
      <c r="E79" s="87">
        <v>11831</v>
      </c>
      <c r="F79" s="56">
        <v>15.44</v>
      </c>
      <c r="G79" s="56">
        <f t="shared" ref="G79" si="9">+ROUND(E79*F79,2)</f>
        <v>182670.64</v>
      </c>
      <c r="K79" s="28">
        <f>9240+1336.9</f>
        <v>10576.9</v>
      </c>
      <c r="L79" s="28">
        <v>20</v>
      </c>
      <c r="M79" s="55">
        <f>+ROUND(K79*L79,2)</f>
        <v>211538</v>
      </c>
    </row>
    <row r="81" spans="3:21" x14ac:dyDescent="0.25">
      <c r="C81" s="2" t="s">
        <v>15</v>
      </c>
    </row>
    <row r="82" spans="3:21" x14ac:dyDescent="0.25">
      <c r="C82" t="s">
        <v>16</v>
      </c>
    </row>
    <row r="83" spans="3:21" x14ac:dyDescent="0.25">
      <c r="C83" t="s">
        <v>17</v>
      </c>
      <c r="D83" s="25" t="s">
        <v>6</v>
      </c>
      <c r="E83" s="87">
        <v>11831</v>
      </c>
      <c r="F83" s="56">
        <v>4</v>
      </c>
      <c r="G83" s="56">
        <f t="shared" ref="G83" si="10">+ROUND(E83*F83,2)</f>
        <v>47324</v>
      </c>
      <c r="K83" s="28">
        <f>9240+1336.9</f>
        <v>10576.9</v>
      </c>
      <c r="L83" s="28">
        <v>3.8</v>
      </c>
      <c r="M83" s="55">
        <f>+ROUND(K83*L83,2)</f>
        <v>40192.22</v>
      </c>
      <c r="Q83" s="25">
        <v>10576.9</v>
      </c>
      <c r="R83" s="25">
        <v>0.1</v>
      </c>
      <c r="S83">
        <f>+Q83*R83</f>
        <v>1057.69</v>
      </c>
      <c r="T83">
        <v>-4.4000000000000004</v>
      </c>
      <c r="U83">
        <f>S83*T83</f>
        <v>-4653.8360000000002</v>
      </c>
    </row>
    <row r="85" spans="3:21" x14ac:dyDescent="0.25">
      <c r="C85" s="2" t="s">
        <v>20</v>
      </c>
      <c r="T85">
        <v>4.5599999999999996</v>
      </c>
      <c r="U85">
        <f>Q83*T85</f>
        <v>48230.663999999997</v>
      </c>
    </row>
    <row r="87" spans="3:21" ht="30" x14ac:dyDescent="0.25">
      <c r="C87" s="6" t="s">
        <v>21</v>
      </c>
      <c r="U87">
        <f>SUM(U83:U86)</f>
        <v>43576.827999999994</v>
      </c>
    </row>
    <row r="88" spans="3:21" x14ac:dyDescent="0.25">
      <c r="C88" s="22" t="s">
        <v>22</v>
      </c>
      <c r="D88" s="25" t="s">
        <v>5</v>
      </c>
      <c r="K88" s="28">
        <v>160.1</v>
      </c>
      <c r="L88" s="28">
        <v>0.8</v>
      </c>
      <c r="M88" s="56">
        <f t="shared" ref="M88:M89" si="11">+ROUND(K88*L88,2)</f>
        <v>128.08000000000001</v>
      </c>
    </row>
    <row r="89" spans="3:21" x14ac:dyDescent="0.25">
      <c r="C89" s="22" t="s">
        <v>23</v>
      </c>
      <c r="D89" s="25" t="s">
        <v>5</v>
      </c>
      <c r="K89" s="28">
        <v>108.24</v>
      </c>
      <c r="L89" s="28">
        <v>0.8</v>
      </c>
      <c r="M89" s="56">
        <f t="shared" si="11"/>
        <v>86.59</v>
      </c>
    </row>
    <row r="91" spans="3:21" x14ac:dyDescent="0.25">
      <c r="C91" s="3" t="s">
        <v>24</v>
      </c>
    </row>
    <row r="92" spans="3:21" x14ac:dyDescent="0.25">
      <c r="C92" s="22" t="s">
        <v>22</v>
      </c>
      <c r="D92" s="25" t="s">
        <v>5</v>
      </c>
      <c r="K92" s="28">
        <v>160.1</v>
      </c>
      <c r="L92" s="28">
        <v>5</v>
      </c>
      <c r="M92" s="56">
        <f t="shared" ref="M92:M93" si="12">+ROUND(K92*L92,2)</f>
        <v>800.5</v>
      </c>
    </row>
    <row r="93" spans="3:21" x14ac:dyDescent="0.25">
      <c r="C93" s="22" t="s">
        <v>25</v>
      </c>
      <c r="D93" s="25" t="s">
        <v>5</v>
      </c>
      <c r="K93" s="28">
        <v>108.24</v>
      </c>
      <c r="L93" s="28">
        <v>5</v>
      </c>
      <c r="M93" s="56">
        <f t="shared" si="12"/>
        <v>541.20000000000005</v>
      </c>
    </row>
    <row r="95" spans="3:21" x14ac:dyDescent="0.25">
      <c r="C95" s="3" t="s">
        <v>26</v>
      </c>
    </row>
    <row r="96" spans="3:21" x14ac:dyDescent="0.25">
      <c r="C96" s="22" t="s">
        <v>22</v>
      </c>
      <c r="D96" s="25" t="s">
        <v>6</v>
      </c>
      <c r="K96" s="28">
        <v>66</v>
      </c>
      <c r="L96" s="28">
        <v>2.8</v>
      </c>
      <c r="M96" s="56">
        <f>+ROUND(K96*L96,2)</f>
        <v>184.8</v>
      </c>
    </row>
    <row r="99" spans="3:18" x14ac:dyDescent="0.25">
      <c r="G99" s="56">
        <f>SUM(G62:G98)</f>
        <v>391004.64</v>
      </c>
      <c r="M99" s="56">
        <f>SUM(M62:M98)</f>
        <v>368338.65</v>
      </c>
    </row>
    <row r="100" spans="3:18" s="16" customFormat="1" x14ac:dyDescent="0.25">
      <c r="C100" s="15" t="s">
        <v>18</v>
      </c>
      <c r="D100" s="27"/>
      <c r="E100" s="88"/>
      <c r="F100" s="57"/>
      <c r="G100" s="57"/>
      <c r="H100" s="27"/>
      <c r="I100" s="57"/>
      <c r="J100" s="57"/>
      <c r="K100" s="30"/>
      <c r="L100" s="30"/>
      <c r="M100" s="27"/>
      <c r="N100" s="27"/>
      <c r="O100" s="27"/>
      <c r="P100" s="27"/>
      <c r="Q100" s="27"/>
      <c r="R100" s="27"/>
    </row>
    <row r="101" spans="3:18" x14ac:dyDescent="0.25">
      <c r="C101" s="1" t="s">
        <v>0</v>
      </c>
      <c r="G101" s="58">
        <f>G31</f>
        <v>311047.24</v>
      </c>
      <c r="I101" s="58"/>
      <c r="J101" s="58"/>
      <c r="K101" s="31"/>
      <c r="L101" s="31"/>
      <c r="M101" s="31">
        <f>M31</f>
        <v>332882.08999999997</v>
      </c>
    </row>
    <row r="102" spans="3:18" x14ac:dyDescent="0.25">
      <c r="C102" s="1" t="s">
        <v>19</v>
      </c>
      <c r="G102" s="58">
        <f>G99</f>
        <v>391004.64</v>
      </c>
      <c r="I102" s="58"/>
      <c r="J102" s="58"/>
      <c r="K102" s="31"/>
      <c r="L102" s="31"/>
      <c r="M102" s="31">
        <f>M99</f>
        <v>368338.65</v>
      </c>
    </row>
    <row r="103" spans="3:18" x14ac:dyDescent="0.25">
      <c r="G103" s="56">
        <f>SUM(G101:G102)</f>
        <v>702051.88</v>
      </c>
      <c r="M103" s="28">
        <f>SUM(M101:M102)</f>
        <v>701220.74</v>
      </c>
    </row>
  </sheetData>
  <mergeCells count="4">
    <mergeCell ref="O2:Q2"/>
    <mergeCell ref="E2:G2"/>
    <mergeCell ref="K2:M2"/>
    <mergeCell ref="I2:J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R66"/>
  <sheetViews>
    <sheetView workbookViewId="0">
      <selection activeCell="D64" sqref="D64"/>
    </sheetView>
  </sheetViews>
  <sheetFormatPr defaultRowHeight="15" x14ac:dyDescent="0.25"/>
  <cols>
    <col min="3" max="3" width="81.85546875" bestFit="1" customWidth="1"/>
    <col min="6" max="6" width="9.140625" style="19"/>
    <col min="7" max="7" width="12.28515625" style="19" bestFit="1" customWidth="1"/>
    <col min="8" max="8" width="10.5703125" style="5" bestFit="1" customWidth="1"/>
    <col min="9" max="9" width="9.140625" style="5"/>
    <col min="10" max="10" width="12.28515625" bestFit="1" customWidth="1"/>
  </cols>
  <sheetData>
    <row r="3" spans="3:10" s="13" customFormat="1" x14ac:dyDescent="0.25">
      <c r="C3" s="12" t="s">
        <v>0</v>
      </c>
      <c r="F3" s="18"/>
      <c r="G3" s="18"/>
      <c r="H3" s="14"/>
      <c r="I3" s="14"/>
    </row>
    <row r="5" spans="3:10" x14ac:dyDescent="0.25">
      <c r="C5" s="3" t="s">
        <v>1</v>
      </c>
    </row>
    <row r="7" spans="3:10" x14ac:dyDescent="0.25">
      <c r="C7" s="2" t="s">
        <v>2</v>
      </c>
    </row>
    <row r="8" spans="3:10" ht="90" x14ac:dyDescent="0.25">
      <c r="C8" s="4" t="s">
        <v>3</v>
      </c>
    </row>
    <row r="9" spans="3:10" x14ac:dyDescent="0.25">
      <c r="C9" t="s">
        <v>4</v>
      </c>
      <c r="D9" t="s">
        <v>5</v>
      </c>
      <c r="E9">
        <v>180</v>
      </c>
      <c r="F9" s="19">
        <v>-70</v>
      </c>
      <c r="G9" s="19">
        <f>+ROUND(E9*F9,2)</f>
        <v>-12600</v>
      </c>
      <c r="H9" s="5">
        <v>180</v>
      </c>
      <c r="I9" s="5">
        <v>-75.2</v>
      </c>
      <c r="J9" s="19">
        <f>+ROUND(H9*I9,2)</f>
        <v>-13536</v>
      </c>
    </row>
    <row r="10" spans="3:10" x14ac:dyDescent="0.25">
      <c r="C10" t="s">
        <v>9</v>
      </c>
      <c r="D10" t="s">
        <v>6</v>
      </c>
      <c r="E10">
        <v>44</v>
      </c>
      <c r="F10" s="19">
        <v>-10</v>
      </c>
      <c r="G10" s="19">
        <f>+ROUND(E10*F10,2)</f>
        <v>-440</v>
      </c>
      <c r="H10" s="5">
        <v>44</v>
      </c>
      <c r="I10" s="5">
        <v>-8.8000000000000007</v>
      </c>
      <c r="J10" s="19">
        <f>+ROUND(H10*I10,2)</f>
        <v>-387.2</v>
      </c>
    </row>
    <row r="13" spans="3:10" x14ac:dyDescent="0.25">
      <c r="C13" s="3" t="s">
        <v>7</v>
      </c>
    </row>
    <row r="15" spans="3:10" x14ac:dyDescent="0.25">
      <c r="C15" s="2" t="s">
        <v>2</v>
      </c>
    </row>
    <row r="16" spans="3:10" ht="90" x14ac:dyDescent="0.25">
      <c r="C16" s="4" t="s">
        <v>8</v>
      </c>
    </row>
    <row r="17" spans="3:10" x14ac:dyDescent="0.25">
      <c r="C17" t="s">
        <v>10</v>
      </c>
      <c r="D17" t="s">
        <v>5</v>
      </c>
      <c r="E17">
        <v>1607</v>
      </c>
      <c r="F17" s="19">
        <v>-70</v>
      </c>
      <c r="G17" s="19">
        <f t="shared" ref="G17:G18" si="0">+ROUND(E17*F17,2)</f>
        <v>-112490</v>
      </c>
      <c r="H17" s="5">
        <v>1607</v>
      </c>
      <c r="I17" s="5">
        <v>-54</v>
      </c>
      <c r="J17" s="19">
        <f t="shared" ref="J17:J18" si="1">+ROUND(H17*I17,2)</f>
        <v>-86778</v>
      </c>
    </row>
    <row r="18" spans="3:10" x14ac:dyDescent="0.25">
      <c r="C18" t="s">
        <v>11</v>
      </c>
      <c r="D18" t="s">
        <v>6</v>
      </c>
      <c r="E18">
        <v>1941</v>
      </c>
      <c r="F18" s="19">
        <v>-10</v>
      </c>
      <c r="G18" s="19">
        <f t="shared" si="0"/>
        <v>-19410</v>
      </c>
      <c r="H18" s="5">
        <v>1941</v>
      </c>
      <c r="I18" s="5">
        <v>-8.8000000000000007</v>
      </c>
      <c r="J18" s="19">
        <f t="shared" si="1"/>
        <v>-17080.8</v>
      </c>
    </row>
    <row r="20" spans="3:10" ht="75" x14ac:dyDescent="0.25">
      <c r="C20" s="6" t="s">
        <v>12</v>
      </c>
    </row>
    <row r="21" spans="3:10" x14ac:dyDescent="0.25">
      <c r="C21" t="s">
        <v>13</v>
      </c>
      <c r="D21" t="s">
        <v>6</v>
      </c>
      <c r="E21">
        <v>10755</v>
      </c>
      <c r="F21" s="19">
        <v>-15.44</v>
      </c>
      <c r="G21" s="19">
        <f t="shared" ref="G21" si="2">+ROUND(E21*F21,2)</f>
        <v>-166057.20000000001</v>
      </c>
      <c r="H21" s="5">
        <v>10755</v>
      </c>
      <c r="I21" s="5">
        <v>-20</v>
      </c>
      <c r="J21" s="19">
        <f>+ROUND(H21*I21,2)</f>
        <v>-215100</v>
      </c>
    </row>
    <row r="23" spans="3:10" x14ac:dyDescent="0.25">
      <c r="G23" s="19">
        <f>SUM(G4:G21)</f>
        <v>-310997.2</v>
      </c>
      <c r="J23" s="19">
        <f>SUM(J4:J21)</f>
        <v>-332882</v>
      </c>
    </row>
    <row r="24" spans="3:10" s="10" customFormat="1" x14ac:dyDescent="0.25">
      <c r="C24" s="9" t="s">
        <v>14</v>
      </c>
      <c r="F24" s="20"/>
      <c r="G24" s="20"/>
      <c r="H24" s="11"/>
      <c r="I24" s="11"/>
    </row>
    <row r="26" spans="3:10" x14ac:dyDescent="0.25">
      <c r="C26" s="3" t="s">
        <v>1</v>
      </c>
    </row>
    <row r="28" spans="3:10" x14ac:dyDescent="0.25">
      <c r="C28" s="2" t="s">
        <v>2</v>
      </c>
    </row>
    <row r="29" spans="3:10" ht="90" x14ac:dyDescent="0.25">
      <c r="C29" s="4" t="s">
        <v>3</v>
      </c>
    </row>
    <row r="30" spans="3:10" x14ac:dyDescent="0.25">
      <c r="C30" t="s">
        <v>4</v>
      </c>
      <c r="D30" t="s">
        <v>5</v>
      </c>
      <c r="E30">
        <v>200</v>
      </c>
      <c r="F30" s="19">
        <v>70</v>
      </c>
      <c r="G30" s="19">
        <f t="shared" ref="G30:G31" si="3">+ROUND(E30*F30,2)</f>
        <v>14000</v>
      </c>
      <c r="I30" s="5">
        <v>75.2</v>
      </c>
      <c r="J30" s="19">
        <f>+ROUND(H30*I30,2)</f>
        <v>0</v>
      </c>
    </row>
    <row r="31" spans="3:10" x14ac:dyDescent="0.25">
      <c r="C31" t="s">
        <v>9</v>
      </c>
      <c r="D31" t="s">
        <v>6</v>
      </c>
      <c r="E31">
        <v>49</v>
      </c>
      <c r="F31" s="19">
        <v>10</v>
      </c>
      <c r="G31" s="19">
        <f t="shared" si="3"/>
        <v>490</v>
      </c>
      <c r="I31" s="5">
        <v>8.8000000000000007</v>
      </c>
      <c r="J31" s="19">
        <f>+ROUND(H31*I31,2)</f>
        <v>0</v>
      </c>
    </row>
    <row r="34" spans="2:18" x14ac:dyDescent="0.25">
      <c r="C34" s="3" t="s">
        <v>7</v>
      </c>
    </row>
    <row r="36" spans="2:18" x14ac:dyDescent="0.25">
      <c r="C36" s="2" t="s">
        <v>2</v>
      </c>
    </row>
    <row r="37" spans="2:18" ht="90" x14ac:dyDescent="0.25">
      <c r="C37" s="4" t="s">
        <v>8</v>
      </c>
    </row>
    <row r="38" spans="2:18" x14ac:dyDescent="0.25">
      <c r="C38" t="s">
        <v>10</v>
      </c>
      <c r="D38" t="s">
        <v>5</v>
      </c>
      <c r="E38">
        <v>1785</v>
      </c>
      <c r="F38" s="19">
        <v>70</v>
      </c>
      <c r="G38" s="19">
        <f t="shared" ref="G38:G39" si="4">+ROUND(E38*F38,2)</f>
        <v>124950</v>
      </c>
      <c r="H38" s="5">
        <f>1741.74+37.53</f>
        <v>1779.27</v>
      </c>
      <c r="I38" s="5">
        <v>54</v>
      </c>
      <c r="J38" s="20">
        <f t="shared" ref="J38:J39" si="5">+ROUND(H38*I38,2)</f>
        <v>96080.58</v>
      </c>
    </row>
    <row r="39" spans="2:18" x14ac:dyDescent="0.25">
      <c r="C39" t="s">
        <v>11</v>
      </c>
      <c r="D39" t="s">
        <v>6</v>
      </c>
      <c r="E39">
        <v>2157</v>
      </c>
      <c r="F39" s="19">
        <v>10</v>
      </c>
      <c r="G39" s="19">
        <f t="shared" si="4"/>
        <v>21570</v>
      </c>
      <c r="H39" s="5">
        <f>2111.2+23.65</f>
        <v>2134.85</v>
      </c>
      <c r="I39" s="5">
        <v>8.8000000000000007</v>
      </c>
      <c r="J39" s="20">
        <f t="shared" si="5"/>
        <v>18786.68</v>
      </c>
    </row>
    <row r="41" spans="2:18" ht="75" x14ac:dyDescent="0.25">
      <c r="C41" s="6" t="s">
        <v>12</v>
      </c>
    </row>
    <row r="42" spans="2:18" x14ac:dyDescent="0.25">
      <c r="B42" s="7"/>
      <c r="C42" s="8" t="s">
        <v>13</v>
      </c>
      <c r="D42" t="s">
        <v>6</v>
      </c>
      <c r="E42">
        <v>11831</v>
      </c>
      <c r="F42" s="19">
        <v>15.444652700000001</v>
      </c>
      <c r="G42" s="19">
        <f t="shared" ref="G42" si="6">+ROUND(E42*F42,2)</f>
        <v>182725.69</v>
      </c>
      <c r="H42" s="5">
        <f>9240+1336.9</f>
        <v>10576.9</v>
      </c>
      <c r="I42" s="5">
        <v>20</v>
      </c>
      <c r="J42" s="20">
        <f>+ROUND(H42*I42,2)</f>
        <v>211538</v>
      </c>
    </row>
    <row r="44" spans="2:18" x14ac:dyDescent="0.25">
      <c r="C44" s="2" t="s">
        <v>15</v>
      </c>
    </row>
    <row r="45" spans="2:18" x14ac:dyDescent="0.25">
      <c r="C45" t="s">
        <v>16</v>
      </c>
    </row>
    <row r="46" spans="2:18" x14ac:dyDescent="0.25">
      <c r="C46" t="s">
        <v>17</v>
      </c>
      <c r="D46" t="s">
        <v>6</v>
      </c>
      <c r="E46">
        <f>+E42</f>
        <v>11831</v>
      </c>
      <c r="F46" s="19">
        <v>4.5599999999999996</v>
      </c>
      <c r="G46" s="19">
        <f t="shared" ref="G46" si="7">+ROUND(E46*F46,2)</f>
        <v>53949.36</v>
      </c>
      <c r="H46" s="5">
        <f>9240+1336.9</f>
        <v>10576.9</v>
      </c>
      <c r="I46" s="5">
        <v>3.8</v>
      </c>
      <c r="J46" s="20">
        <f>+ROUND(H46*I46,2)</f>
        <v>40192.22</v>
      </c>
      <c r="N46">
        <v>10576.9</v>
      </c>
      <c r="O46">
        <v>0.1</v>
      </c>
      <c r="P46">
        <f>+N46*O46</f>
        <v>1057.69</v>
      </c>
      <c r="Q46">
        <v>-4.4000000000000004</v>
      </c>
      <c r="R46">
        <f>P46*Q46</f>
        <v>-4653.8360000000002</v>
      </c>
    </row>
    <row r="48" spans="2:18" x14ac:dyDescent="0.25">
      <c r="C48" s="2" t="s">
        <v>20</v>
      </c>
      <c r="Q48">
        <v>4.5599999999999996</v>
      </c>
      <c r="R48">
        <f>N46*Q48</f>
        <v>48230.663999999997</v>
      </c>
    </row>
    <row r="50" spans="3:18" ht="30" x14ac:dyDescent="0.25">
      <c r="C50" s="6" t="s">
        <v>21</v>
      </c>
      <c r="R50">
        <f>SUM(R46:R49)</f>
        <v>43576.827999999994</v>
      </c>
    </row>
    <row r="51" spans="3:18" x14ac:dyDescent="0.25">
      <c r="C51" s="22" t="s">
        <v>22</v>
      </c>
      <c r="D51" t="s">
        <v>5</v>
      </c>
      <c r="H51" s="5">
        <v>160.1</v>
      </c>
      <c r="I51" s="5">
        <v>0.8</v>
      </c>
      <c r="J51" s="19">
        <f t="shared" ref="J51:J52" si="8">+ROUND(H51*I51,2)</f>
        <v>128.08000000000001</v>
      </c>
    </row>
    <row r="52" spans="3:18" x14ac:dyDescent="0.25">
      <c r="C52" s="22" t="s">
        <v>23</v>
      </c>
      <c r="D52" t="s">
        <v>5</v>
      </c>
      <c r="H52" s="5">
        <v>108.24</v>
      </c>
      <c r="I52" s="5">
        <v>0.8</v>
      </c>
      <c r="J52" s="19">
        <f t="shared" si="8"/>
        <v>86.59</v>
      </c>
    </row>
    <row r="54" spans="3:18" x14ac:dyDescent="0.25">
      <c r="C54" s="3" t="s">
        <v>24</v>
      </c>
    </row>
    <row r="55" spans="3:18" x14ac:dyDescent="0.25">
      <c r="C55" s="22" t="s">
        <v>22</v>
      </c>
      <c r="D55" t="s">
        <v>5</v>
      </c>
      <c r="H55" s="5">
        <v>160.1</v>
      </c>
      <c r="I55" s="5">
        <v>5</v>
      </c>
      <c r="J55" s="19">
        <f t="shared" ref="J55:J56" si="9">+ROUND(H55*I55,2)</f>
        <v>800.5</v>
      </c>
    </row>
    <row r="56" spans="3:18" x14ac:dyDescent="0.25">
      <c r="C56" s="22" t="s">
        <v>25</v>
      </c>
      <c r="D56" t="s">
        <v>5</v>
      </c>
      <c r="H56" s="5">
        <v>108.24</v>
      </c>
      <c r="I56" s="5">
        <v>5</v>
      </c>
      <c r="J56" s="19">
        <f t="shared" si="9"/>
        <v>541.20000000000005</v>
      </c>
    </row>
    <row r="58" spans="3:18" x14ac:dyDescent="0.25">
      <c r="C58" s="3" t="s">
        <v>26</v>
      </c>
    </row>
    <row r="59" spans="3:18" x14ac:dyDescent="0.25">
      <c r="C59" s="22" t="s">
        <v>22</v>
      </c>
      <c r="D59" t="s">
        <v>6</v>
      </c>
      <c r="H59" s="5">
        <v>66</v>
      </c>
      <c r="I59" s="5">
        <v>2.8</v>
      </c>
      <c r="J59" s="19">
        <f>+ROUND(H59*I59,2)</f>
        <v>184.8</v>
      </c>
    </row>
    <row r="62" spans="3:18" x14ac:dyDescent="0.25">
      <c r="G62" s="19">
        <f>SUM(G25:G61)</f>
        <v>397685.05</v>
      </c>
      <c r="J62" s="19">
        <f>SUM(J25:J61)</f>
        <v>368338.65</v>
      </c>
    </row>
    <row r="63" spans="3:18" s="16" customFormat="1" x14ac:dyDescent="0.25">
      <c r="C63" s="15" t="s">
        <v>18</v>
      </c>
      <c r="F63" s="21"/>
      <c r="G63" s="21"/>
      <c r="H63" s="17"/>
      <c r="I63" s="17"/>
    </row>
    <row r="64" spans="3:18" x14ac:dyDescent="0.25">
      <c r="C64" s="1" t="s">
        <v>0</v>
      </c>
      <c r="G64" s="23">
        <f>G23</f>
        <v>-310997.2</v>
      </c>
      <c r="H64" s="24"/>
      <c r="I64" s="24"/>
      <c r="J64" s="24">
        <f>J23</f>
        <v>-332882</v>
      </c>
    </row>
    <row r="65" spans="3:10" x14ac:dyDescent="0.25">
      <c r="C65" s="1" t="s">
        <v>19</v>
      </c>
      <c r="G65" s="23">
        <f>G62</f>
        <v>397685.05</v>
      </c>
      <c r="H65" s="24"/>
      <c r="I65" s="24"/>
      <c r="J65" s="24">
        <f>J62</f>
        <v>368338.65</v>
      </c>
    </row>
    <row r="66" spans="3:10" x14ac:dyDescent="0.25">
      <c r="G66" s="19">
        <f>SUM(G64:G65)</f>
        <v>86687.849999999977</v>
      </c>
      <c r="J66" s="5">
        <f>SUM(J64:J65)</f>
        <v>35456.650000000023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VO02</vt:lpstr>
      <vt:lpstr>Sum</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Yew Hui</dc:creator>
  <cp:lastModifiedBy>Chan Pei Sean</cp:lastModifiedBy>
  <dcterms:created xsi:type="dcterms:W3CDTF">2020-02-20T01:26:32Z</dcterms:created>
  <dcterms:modified xsi:type="dcterms:W3CDTF">2020-03-27T07:19:01Z</dcterms:modified>
</cp:coreProperties>
</file>